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0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'1'!$A$1:$E$18</definedName>
    <definedName name="_xlnm.Print_Area" localSheetId="9">'10'!$A$1:$AB$28</definedName>
    <definedName name="_xlnm.Print_Area" localSheetId="10">'11'!$A$1:$D$20</definedName>
    <definedName name="_xlnm.Print_Area" localSheetId="11">'12'!$A$1:$K$28</definedName>
    <definedName name="_xlnm.Print_Area" localSheetId="12">'13'!$A$1:$K$28</definedName>
    <definedName name="_xlnm.Print_Area" localSheetId="13">'14'!$A$1:$I$20</definedName>
    <definedName name="_xlnm.Print_Area" localSheetId="14">'15'!$A$1:$AB$28</definedName>
    <definedName name="_xlnm.Print_Area" localSheetId="15">'16'!$A$1:$AB$28</definedName>
    <definedName name="_xlnm.Print_Area" localSheetId="1">'2'!$A$1:$AB$28</definedName>
    <definedName name="_xlnm.Print_Area" localSheetId="2">'3'!$A$1:$E$17</definedName>
    <definedName name="_xlnm.Print_Area" localSheetId="3">'4'!$A$1:$AB$28</definedName>
    <definedName name="_xlnm.Print_Area" localSheetId="4">'5'!$A$1:$E$17</definedName>
    <definedName name="_xlnm.Print_Area" localSheetId="5">'6'!$A$1:$AB$28</definedName>
    <definedName name="_xlnm.Print_Area" localSheetId="6">'7'!$A$1:$E$18</definedName>
    <definedName name="_xlnm.Print_Area" localSheetId="7">'8'!$A$1:$AB$28</definedName>
    <definedName name="_xlnm.Print_Area" localSheetId="8">'9'!$A$1:$E$18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B19" i="25" l="1"/>
  <c r="B20" i="25"/>
  <c r="B18" i="25"/>
  <c r="B9" i="25"/>
  <c r="B10" i="25"/>
  <c r="B11" i="25"/>
  <c r="B12" i="25"/>
  <c r="B13" i="25"/>
  <c r="B8" i="25"/>
  <c r="AA9" i="58" l="1"/>
  <c r="AA10" i="58"/>
  <c r="AA11" i="58"/>
  <c r="AA12" i="58"/>
  <c r="AA13" i="58"/>
  <c r="AA14" i="58"/>
  <c r="AA15" i="58"/>
  <c r="AA16" i="58"/>
  <c r="AA17" i="58"/>
  <c r="AA18" i="58"/>
  <c r="AA19" i="58"/>
  <c r="AA20" i="58"/>
  <c r="AA21" i="58"/>
  <c r="AA22" i="58"/>
  <c r="AA23" i="58"/>
  <c r="AA24" i="58"/>
  <c r="AA25" i="58"/>
  <c r="AA26" i="58"/>
  <c r="AA27" i="58"/>
  <c r="AA28" i="58"/>
  <c r="AA8" i="58"/>
  <c r="X9" i="58"/>
  <c r="X10" i="58"/>
  <c r="X11" i="58"/>
  <c r="X12" i="58"/>
  <c r="X13" i="58"/>
  <c r="X14" i="58"/>
  <c r="X15" i="58"/>
  <c r="X16" i="58"/>
  <c r="X17" i="58"/>
  <c r="X18" i="58"/>
  <c r="X19" i="58"/>
  <c r="X20" i="58"/>
  <c r="X21" i="58"/>
  <c r="X22" i="58"/>
  <c r="X23" i="58"/>
  <c r="X24" i="58"/>
  <c r="X25" i="58"/>
  <c r="X26" i="58"/>
  <c r="X27" i="58"/>
  <c r="X28" i="58"/>
  <c r="X8" i="58"/>
  <c r="U9" i="58"/>
  <c r="U10" i="58"/>
  <c r="U11" i="58"/>
  <c r="U12" i="58"/>
  <c r="U13" i="58"/>
  <c r="U14" i="58"/>
  <c r="U15" i="58"/>
  <c r="U16" i="58"/>
  <c r="U17" i="58"/>
  <c r="U18" i="58"/>
  <c r="U19" i="58"/>
  <c r="U20" i="58"/>
  <c r="U21" i="58"/>
  <c r="U22" i="58"/>
  <c r="U23" i="58"/>
  <c r="U24" i="58"/>
  <c r="U25" i="58"/>
  <c r="U26" i="58"/>
  <c r="U27" i="58"/>
  <c r="U28" i="58"/>
  <c r="U8" i="58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27" i="56"/>
  <c r="K28" i="56"/>
  <c r="K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8" i="56"/>
  <c r="O9" i="48" l="1"/>
  <c r="O10" i="48"/>
  <c r="O11" i="48"/>
  <c r="O12" i="48"/>
  <c r="O13" i="48"/>
  <c r="O14" i="48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8" i="48"/>
  <c r="AA9" i="59" l="1"/>
  <c r="AA10" i="59"/>
  <c r="AA11" i="59"/>
  <c r="AA12" i="59"/>
  <c r="AA13" i="59"/>
  <c r="AA14" i="59"/>
  <c r="AA15" i="59"/>
  <c r="AA16" i="59"/>
  <c r="AA17" i="59"/>
  <c r="AA18" i="59"/>
  <c r="AA19" i="59"/>
  <c r="AA20" i="59"/>
  <c r="AA21" i="59"/>
  <c r="AA22" i="59"/>
  <c r="AA23" i="59"/>
  <c r="AA24" i="59"/>
  <c r="AA25" i="59"/>
  <c r="AA26" i="59"/>
  <c r="AA27" i="59"/>
  <c r="AA28" i="59"/>
  <c r="AA8" i="59"/>
  <c r="X9" i="59"/>
  <c r="X10" i="59"/>
  <c r="X11" i="59"/>
  <c r="X12" i="59"/>
  <c r="X13" i="59"/>
  <c r="X14" i="59"/>
  <c r="X15" i="59"/>
  <c r="X16" i="59"/>
  <c r="X17" i="59"/>
  <c r="X18" i="59"/>
  <c r="X19" i="59"/>
  <c r="X20" i="59"/>
  <c r="X21" i="59"/>
  <c r="X22" i="59"/>
  <c r="X23" i="59"/>
  <c r="X24" i="59"/>
  <c r="X25" i="59"/>
  <c r="X26" i="59"/>
  <c r="X27" i="59"/>
  <c r="X28" i="59"/>
  <c r="X8" i="59"/>
  <c r="U9" i="59"/>
  <c r="U10" i="59"/>
  <c r="U11" i="59"/>
  <c r="U12" i="59"/>
  <c r="U13" i="59"/>
  <c r="U14" i="59"/>
  <c r="U15" i="59"/>
  <c r="U16" i="59"/>
  <c r="U17" i="59"/>
  <c r="U18" i="59"/>
  <c r="U19" i="59"/>
  <c r="U20" i="59"/>
  <c r="U21" i="59"/>
  <c r="U22" i="59"/>
  <c r="U23" i="59"/>
  <c r="U24" i="59"/>
  <c r="U25" i="59"/>
  <c r="U26" i="59"/>
  <c r="U27" i="59"/>
  <c r="U28" i="59"/>
  <c r="U8" i="59"/>
  <c r="R9" i="59"/>
  <c r="R9" i="58" s="1"/>
  <c r="R10" i="59"/>
  <c r="R10" i="58" s="1"/>
  <c r="R11" i="59"/>
  <c r="R11" i="58" s="1"/>
  <c r="R12" i="59"/>
  <c r="R12" i="58" s="1"/>
  <c r="R13" i="59"/>
  <c r="R13" i="58" s="1"/>
  <c r="R14" i="59"/>
  <c r="R14" i="58" s="1"/>
  <c r="R15" i="59"/>
  <c r="R15" i="58" s="1"/>
  <c r="R16" i="59"/>
  <c r="R16" i="58" s="1"/>
  <c r="R17" i="59"/>
  <c r="R17" i="58" s="1"/>
  <c r="R18" i="59"/>
  <c r="R18" i="58" s="1"/>
  <c r="R19" i="59"/>
  <c r="R19" i="58" s="1"/>
  <c r="R20" i="59"/>
  <c r="R20" i="58" s="1"/>
  <c r="R21" i="59"/>
  <c r="R21" i="58" s="1"/>
  <c r="R22" i="59"/>
  <c r="R22" i="58" s="1"/>
  <c r="R23" i="59"/>
  <c r="R23" i="58" s="1"/>
  <c r="R24" i="59"/>
  <c r="R24" i="58" s="1"/>
  <c r="R25" i="59"/>
  <c r="R25" i="58" s="1"/>
  <c r="R26" i="59"/>
  <c r="R26" i="58" s="1"/>
  <c r="R27" i="59"/>
  <c r="R27" i="58" s="1"/>
  <c r="R28" i="59"/>
  <c r="R28" i="58" s="1"/>
  <c r="R8" i="59"/>
  <c r="R8" i="58" s="1"/>
  <c r="O9" i="59"/>
  <c r="O9" i="58" s="1"/>
  <c r="O10" i="59"/>
  <c r="O10" i="58" s="1"/>
  <c r="O11" i="59"/>
  <c r="O11" i="58" s="1"/>
  <c r="O12" i="59"/>
  <c r="O12" i="58" s="1"/>
  <c r="O13" i="59"/>
  <c r="O13" i="58" s="1"/>
  <c r="O14" i="59"/>
  <c r="O14" i="58" s="1"/>
  <c r="O15" i="59"/>
  <c r="O15" i="58" s="1"/>
  <c r="O16" i="59"/>
  <c r="O16" i="58" s="1"/>
  <c r="O17" i="59"/>
  <c r="O17" i="58" s="1"/>
  <c r="O18" i="59"/>
  <c r="O18" i="58" s="1"/>
  <c r="O19" i="59"/>
  <c r="O19" i="58" s="1"/>
  <c r="O20" i="59"/>
  <c r="O20" i="58" s="1"/>
  <c r="O21" i="59"/>
  <c r="O21" i="58" s="1"/>
  <c r="O22" i="59"/>
  <c r="O22" i="58" s="1"/>
  <c r="O23" i="59"/>
  <c r="O23" i="58" s="1"/>
  <c r="O24" i="59"/>
  <c r="O24" i="58" s="1"/>
  <c r="O25" i="59"/>
  <c r="O25" i="58" s="1"/>
  <c r="O26" i="59"/>
  <c r="O26" i="58" s="1"/>
  <c r="O27" i="59"/>
  <c r="O27" i="58" s="1"/>
  <c r="O28" i="59"/>
  <c r="O28" i="58" s="1"/>
  <c r="O8" i="59"/>
  <c r="O8" i="58" s="1"/>
  <c r="L9" i="59"/>
  <c r="L9" i="58" s="1"/>
  <c r="L10" i="59"/>
  <c r="L10" i="58" s="1"/>
  <c r="L11" i="59"/>
  <c r="L11" i="58" s="1"/>
  <c r="L12" i="59"/>
  <c r="L12" i="58" s="1"/>
  <c r="L13" i="59"/>
  <c r="L13" i="58" s="1"/>
  <c r="L14" i="59"/>
  <c r="L14" i="58" s="1"/>
  <c r="L15" i="59"/>
  <c r="L15" i="58" s="1"/>
  <c r="L16" i="59"/>
  <c r="L16" i="58" s="1"/>
  <c r="L17" i="59"/>
  <c r="L17" i="58" s="1"/>
  <c r="L18" i="59"/>
  <c r="L18" i="58" s="1"/>
  <c r="L19" i="59"/>
  <c r="L19" i="58" s="1"/>
  <c r="L20" i="59"/>
  <c r="L20" i="58" s="1"/>
  <c r="L21" i="59"/>
  <c r="L21" i="58" s="1"/>
  <c r="L22" i="59"/>
  <c r="L22" i="58" s="1"/>
  <c r="L23" i="59"/>
  <c r="L23" i="58" s="1"/>
  <c r="L24" i="59"/>
  <c r="L24" i="58" s="1"/>
  <c r="L25" i="59"/>
  <c r="L25" i="58" s="1"/>
  <c r="L26" i="59"/>
  <c r="L26" i="58" s="1"/>
  <c r="L27" i="59"/>
  <c r="L27" i="58" s="1"/>
  <c r="L28" i="59"/>
  <c r="L28" i="58" s="1"/>
  <c r="L8" i="59"/>
  <c r="L8" i="58" s="1"/>
  <c r="I9" i="59"/>
  <c r="I9" i="58" s="1"/>
  <c r="I10" i="59"/>
  <c r="I10" i="58" s="1"/>
  <c r="I11" i="59"/>
  <c r="I11" i="58" s="1"/>
  <c r="I12" i="59"/>
  <c r="I12" i="58" s="1"/>
  <c r="I13" i="59"/>
  <c r="I13" i="58" s="1"/>
  <c r="I14" i="59"/>
  <c r="I14" i="58" s="1"/>
  <c r="I15" i="59"/>
  <c r="I15" i="58" s="1"/>
  <c r="I16" i="59"/>
  <c r="I16" i="58" s="1"/>
  <c r="I17" i="59"/>
  <c r="I17" i="58" s="1"/>
  <c r="I18" i="59"/>
  <c r="I18" i="58" s="1"/>
  <c r="I19" i="59"/>
  <c r="I19" i="58" s="1"/>
  <c r="I20" i="59"/>
  <c r="I20" i="58" s="1"/>
  <c r="I21" i="59"/>
  <c r="I21" i="58" s="1"/>
  <c r="I22" i="59"/>
  <c r="I22" i="58" s="1"/>
  <c r="I23" i="59"/>
  <c r="I23" i="58" s="1"/>
  <c r="I24" i="59"/>
  <c r="I24" i="58" s="1"/>
  <c r="I25" i="59"/>
  <c r="I25" i="58" s="1"/>
  <c r="I26" i="59"/>
  <c r="I26" i="58" s="1"/>
  <c r="I27" i="59"/>
  <c r="I27" i="58" s="1"/>
  <c r="I28" i="59"/>
  <c r="I28" i="58" s="1"/>
  <c r="I8" i="59"/>
  <c r="I8" i="58" s="1"/>
  <c r="F9" i="59"/>
  <c r="F9" i="58" s="1"/>
  <c r="F10" i="59"/>
  <c r="F10" i="58" s="1"/>
  <c r="F11" i="59"/>
  <c r="F11" i="58" s="1"/>
  <c r="F12" i="59"/>
  <c r="F12" i="58" s="1"/>
  <c r="F13" i="59"/>
  <c r="F13" i="58" s="1"/>
  <c r="F14" i="59"/>
  <c r="F14" i="58" s="1"/>
  <c r="F15" i="59"/>
  <c r="F15" i="58" s="1"/>
  <c r="F16" i="59"/>
  <c r="F16" i="58" s="1"/>
  <c r="F17" i="59"/>
  <c r="F17" i="58" s="1"/>
  <c r="F18" i="59"/>
  <c r="F18" i="58" s="1"/>
  <c r="F19" i="59"/>
  <c r="F19" i="58" s="1"/>
  <c r="F20" i="59"/>
  <c r="F20" i="58" s="1"/>
  <c r="F21" i="59"/>
  <c r="F21" i="58" s="1"/>
  <c r="F22" i="59"/>
  <c r="F22" i="58" s="1"/>
  <c r="F23" i="59"/>
  <c r="F23" i="58" s="1"/>
  <c r="F24" i="59"/>
  <c r="F24" i="58" s="1"/>
  <c r="F25" i="59"/>
  <c r="F25" i="58" s="1"/>
  <c r="F26" i="59"/>
  <c r="F26" i="58" s="1"/>
  <c r="F27" i="59"/>
  <c r="F27" i="58" s="1"/>
  <c r="F28" i="59"/>
  <c r="F28" i="58" s="1"/>
  <c r="F8" i="59"/>
  <c r="F8" i="58" s="1"/>
  <c r="C9" i="59"/>
  <c r="C9" i="58" s="1"/>
  <c r="C10" i="59"/>
  <c r="C10" i="58" s="1"/>
  <c r="C11" i="59"/>
  <c r="C11" i="58" s="1"/>
  <c r="C12" i="59"/>
  <c r="C12" i="58" s="1"/>
  <c r="C13" i="59"/>
  <c r="C13" i="58" s="1"/>
  <c r="C14" i="59"/>
  <c r="C14" i="58" s="1"/>
  <c r="C15" i="59"/>
  <c r="C15" i="58" s="1"/>
  <c r="C16" i="59"/>
  <c r="C16" i="58" s="1"/>
  <c r="C17" i="59"/>
  <c r="C17" i="58" s="1"/>
  <c r="C18" i="59"/>
  <c r="C18" i="58" s="1"/>
  <c r="C19" i="59"/>
  <c r="C19" i="58" s="1"/>
  <c r="C20" i="59"/>
  <c r="C20" i="58" s="1"/>
  <c r="C21" i="59"/>
  <c r="C21" i="58" s="1"/>
  <c r="C22" i="59"/>
  <c r="C22" i="58" s="1"/>
  <c r="C23" i="59"/>
  <c r="C23" i="58" s="1"/>
  <c r="C24" i="59"/>
  <c r="C24" i="58" s="1"/>
  <c r="C25" i="59"/>
  <c r="C25" i="58" s="1"/>
  <c r="C26" i="59"/>
  <c r="C26" i="58" s="1"/>
  <c r="C27" i="59"/>
  <c r="C27" i="58" s="1"/>
  <c r="C28" i="59"/>
  <c r="C28" i="58" s="1"/>
  <c r="C8" i="59"/>
  <c r="C8" i="58" s="1"/>
  <c r="K9" i="55" l="1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27" i="55"/>
  <c r="K28" i="55"/>
  <c r="K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8" i="55"/>
  <c r="H9" i="55"/>
  <c r="H9" i="56" s="1"/>
  <c r="H10" i="55"/>
  <c r="H10" i="56" s="1"/>
  <c r="H11" i="55"/>
  <c r="H11" i="56" s="1"/>
  <c r="H12" i="55"/>
  <c r="H12" i="56" s="1"/>
  <c r="H13" i="55"/>
  <c r="H13" i="56" s="1"/>
  <c r="H14" i="55"/>
  <c r="H14" i="56" s="1"/>
  <c r="H15" i="55"/>
  <c r="H15" i="56" s="1"/>
  <c r="H16" i="55"/>
  <c r="H16" i="56" s="1"/>
  <c r="H17" i="55"/>
  <c r="H17" i="56" s="1"/>
  <c r="H18" i="55"/>
  <c r="H18" i="56" s="1"/>
  <c r="H19" i="55"/>
  <c r="H19" i="56" s="1"/>
  <c r="H20" i="55"/>
  <c r="H20" i="56" s="1"/>
  <c r="H21" i="55"/>
  <c r="H21" i="56" s="1"/>
  <c r="H22" i="55"/>
  <c r="H22" i="56" s="1"/>
  <c r="H23" i="55"/>
  <c r="H23" i="56" s="1"/>
  <c r="H24" i="55"/>
  <c r="H24" i="56" s="1"/>
  <c r="H25" i="55"/>
  <c r="H25" i="56" s="1"/>
  <c r="H26" i="55"/>
  <c r="H26" i="56" s="1"/>
  <c r="H27" i="55"/>
  <c r="H27" i="56" s="1"/>
  <c r="H28" i="55"/>
  <c r="H28" i="56" s="1"/>
  <c r="H8" i="55"/>
  <c r="H8" i="56" s="1"/>
  <c r="G9" i="55"/>
  <c r="G9" i="56" s="1"/>
  <c r="G10" i="55"/>
  <c r="G10" i="56" s="1"/>
  <c r="G11" i="55"/>
  <c r="G11" i="56" s="1"/>
  <c r="G12" i="55"/>
  <c r="G12" i="56" s="1"/>
  <c r="G13" i="55"/>
  <c r="G13" i="56" s="1"/>
  <c r="G14" i="55"/>
  <c r="G14" i="56" s="1"/>
  <c r="G15" i="55"/>
  <c r="G15" i="56" s="1"/>
  <c r="G16" i="55"/>
  <c r="G16" i="56" s="1"/>
  <c r="G17" i="55"/>
  <c r="G17" i="56" s="1"/>
  <c r="G18" i="55"/>
  <c r="G18" i="56" s="1"/>
  <c r="G19" i="55"/>
  <c r="G19" i="56" s="1"/>
  <c r="G20" i="55"/>
  <c r="G20" i="56" s="1"/>
  <c r="G21" i="55"/>
  <c r="G21" i="56" s="1"/>
  <c r="G22" i="55"/>
  <c r="G22" i="56" s="1"/>
  <c r="G23" i="55"/>
  <c r="G23" i="56" s="1"/>
  <c r="G24" i="55"/>
  <c r="G24" i="56" s="1"/>
  <c r="G25" i="55"/>
  <c r="G25" i="56" s="1"/>
  <c r="G26" i="55"/>
  <c r="G26" i="56" s="1"/>
  <c r="G27" i="55"/>
  <c r="G27" i="56" s="1"/>
  <c r="G28" i="55"/>
  <c r="G28" i="56" s="1"/>
  <c r="G8" i="55"/>
  <c r="G8" i="56" s="1"/>
  <c r="F28" i="55"/>
  <c r="F28" i="56" s="1"/>
  <c r="F9" i="55"/>
  <c r="F9" i="56" s="1"/>
  <c r="F10" i="55"/>
  <c r="F10" i="56" s="1"/>
  <c r="F11" i="55"/>
  <c r="F11" i="56" s="1"/>
  <c r="F12" i="55"/>
  <c r="F12" i="56" s="1"/>
  <c r="F13" i="55"/>
  <c r="F13" i="56" s="1"/>
  <c r="F14" i="55"/>
  <c r="F14" i="56" s="1"/>
  <c r="F15" i="55"/>
  <c r="F15" i="56" s="1"/>
  <c r="F16" i="55"/>
  <c r="F16" i="56" s="1"/>
  <c r="F17" i="55"/>
  <c r="F17" i="56" s="1"/>
  <c r="F18" i="55"/>
  <c r="F18" i="56" s="1"/>
  <c r="F19" i="55"/>
  <c r="F19" i="56" s="1"/>
  <c r="F20" i="55"/>
  <c r="F20" i="56" s="1"/>
  <c r="F21" i="55"/>
  <c r="F21" i="56" s="1"/>
  <c r="F22" i="55"/>
  <c r="F22" i="56" s="1"/>
  <c r="F23" i="55"/>
  <c r="F23" i="56" s="1"/>
  <c r="F24" i="55"/>
  <c r="F24" i="56" s="1"/>
  <c r="F25" i="55"/>
  <c r="F25" i="56" s="1"/>
  <c r="F26" i="55"/>
  <c r="F26" i="56" s="1"/>
  <c r="F27" i="55"/>
  <c r="F27" i="56" s="1"/>
  <c r="F8" i="55"/>
  <c r="F8" i="56" s="1"/>
  <c r="E9" i="55"/>
  <c r="E9" i="56" s="1"/>
  <c r="E10" i="55"/>
  <c r="E10" i="56" s="1"/>
  <c r="E11" i="55"/>
  <c r="E11" i="56" s="1"/>
  <c r="E12" i="55"/>
  <c r="E12" i="56" s="1"/>
  <c r="E13" i="55"/>
  <c r="E13" i="56" s="1"/>
  <c r="E14" i="55"/>
  <c r="E14" i="56" s="1"/>
  <c r="E15" i="55"/>
  <c r="E15" i="56" s="1"/>
  <c r="E16" i="55"/>
  <c r="E16" i="56" s="1"/>
  <c r="E17" i="55"/>
  <c r="E17" i="56" s="1"/>
  <c r="E18" i="55"/>
  <c r="E18" i="56" s="1"/>
  <c r="E19" i="55"/>
  <c r="E19" i="56" s="1"/>
  <c r="E20" i="55"/>
  <c r="E20" i="56" s="1"/>
  <c r="E21" i="55"/>
  <c r="E21" i="56" s="1"/>
  <c r="E22" i="55"/>
  <c r="E22" i="56" s="1"/>
  <c r="E23" i="55"/>
  <c r="E23" i="56" s="1"/>
  <c r="E24" i="55"/>
  <c r="E24" i="56" s="1"/>
  <c r="E25" i="55"/>
  <c r="E25" i="56" s="1"/>
  <c r="E26" i="55"/>
  <c r="E26" i="56" s="1"/>
  <c r="E27" i="55"/>
  <c r="E27" i="56" s="1"/>
  <c r="E28" i="55"/>
  <c r="E28" i="56" s="1"/>
  <c r="E8" i="55"/>
  <c r="E8" i="56" s="1"/>
  <c r="D9" i="55"/>
  <c r="D9" i="56" s="1"/>
  <c r="D10" i="55"/>
  <c r="D10" i="56" s="1"/>
  <c r="D11" i="55"/>
  <c r="D11" i="56" s="1"/>
  <c r="D12" i="55"/>
  <c r="D12" i="56" s="1"/>
  <c r="D13" i="55"/>
  <c r="D13" i="56" s="1"/>
  <c r="D14" i="55"/>
  <c r="D14" i="56" s="1"/>
  <c r="D15" i="55"/>
  <c r="D15" i="56" s="1"/>
  <c r="D16" i="55"/>
  <c r="D16" i="56" s="1"/>
  <c r="D17" i="55"/>
  <c r="D17" i="56" s="1"/>
  <c r="D18" i="55"/>
  <c r="D18" i="56" s="1"/>
  <c r="D19" i="55"/>
  <c r="D19" i="56" s="1"/>
  <c r="D20" i="55"/>
  <c r="D20" i="56" s="1"/>
  <c r="D21" i="55"/>
  <c r="D21" i="56" s="1"/>
  <c r="D22" i="55"/>
  <c r="D22" i="56" s="1"/>
  <c r="D23" i="55"/>
  <c r="D23" i="56" s="1"/>
  <c r="D24" i="55"/>
  <c r="D24" i="56" s="1"/>
  <c r="D25" i="55"/>
  <c r="D25" i="56" s="1"/>
  <c r="D26" i="55"/>
  <c r="D26" i="56" s="1"/>
  <c r="D27" i="55"/>
  <c r="D27" i="56" s="1"/>
  <c r="D28" i="55"/>
  <c r="D28" i="56" s="1"/>
  <c r="D8" i="55"/>
  <c r="D8" i="56" s="1"/>
  <c r="C9" i="55"/>
  <c r="C9" i="56" s="1"/>
  <c r="C10" i="55"/>
  <c r="C10" i="56" s="1"/>
  <c r="C11" i="55"/>
  <c r="C11" i="56" s="1"/>
  <c r="C12" i="55"/>
  <c r="C12" i="56" s="1"/>
  <c r="C13" i="55"/>
  <c r="C13" i="56" s="1"/>
  <c r="C14" i="55"/>
  <c r="C14" i="56" s="1"/>
  <c r="C15" i="55"/>
  <c r="C15" i="56" s="1"/>
  <c r="C16" i="55"/>
  <c r="C16" i="56" s="1"/>
  <c r="C17" i="55"/>
  <c r="C17" i="56" s="1"/>
  <c r="C18" i="55"/>
  <c r="C18" i="56" s="1"/>
  <c r="C19" i="55"/>
  <c r="C19" i="56" s="1"/>
  <c r="C20" i="55"/>
  <c r="C20" i="56" s="1"/>
  <c r="C21" i="55"/>
  <c r="C21" i="56" s="1"/>
  <c r="C22" i="55"/>
  <c r="C22" i="56" s="1"/>
  <c r="C23" i="55"/>
  <c r="C23" i="56" s="1"/>
  <c r="C24" i="55"/>
  <c r="C24" i="56" s="1"/>
  <c r="C25" i="55"/>
  <c r="C25" i="56" s="1"/>
  <c r="C26" i="55"/>
  <c r="C26" i="56" s="1"/>
  <c r="C27" i="55"/>
  <c r="C27" i="56" s="1"/>
  <c r="C28" i="55"/>
  <c r="C28" i="56" s="1"/>
  <c r="C8" i="55"/>
  <c r="C8" i="56" s="1"/>
  <c r="B9" i="55"/>
  <c r="B9" i="56" s="1"/>
  <c r="B10" i="55"/>
  <c r="B10" i="56" s="1"/>
  <c r="B11" i="55"/>
  <c r="B11" i="56" s="1"/>
  <c r="B12" i="55"/>
  <c r="B12" i="56" s="1"/>
  <c r="B13" i="55"/>
  <c r="B13" i="56" s="1"/>
  <c r="B14" i="55"/>
  <c r="B14" i="56" s="1"/>
  <c r="B15" i="55"/>
  <c r="B15" i="56" s="1"/>
  <c r="B16" i="55"/>
  <c r="B16" i="56" s="1"/>
  <c r="B17" i="55"/>
  <c r="B17" i="56" s="1"/>
  <c r="B18" i="55"/>
  <c r="B18" i="56" s="1"/>
  <c r="B19" i="55"/>
  <c r="B19" i="56" s="1"/>
  <c r="B20" i="55"/>
  <c r="B20" i="56" s="1"/>
  <c r="B21" i="55"/>
  <c r="B21" i="56" s="1"/>
  <c r="B22" i="55"/>
  <c r="B22" i="56" s="1"/>
  <c r="B23" i="55"/>
  <c r="B23" i="56" s="1"/>
  <c r="B24" i="55"/>
  <c r="B24" i="56" s="1"/>
  <c r="B25" i="55"/>
  <c r="B25" i="56" s="1"/>
  <c r="B26" i="55"/>
  <c r="B26" i="56" s="1"/>
  <c r="B27" i="55"/>
  <c r="B27" i="56" s="1"/>
  <c r="B28" i="55"/>
  <c r="B28" i="56" s="1"/>
  <c r="B8" i="55"/>
  <c r="B8" i="56" s="1"/>
  <c r="AA9" i="54"/>
  <c r="AA10" i="54"/>
  <c r="AA11" i="54"/>
  <c r="AA12" i="54"/>
  <c r="AA13" i="54"/>
  <c r="AA14" i="54"/>
  <c r="AA15" i="54"/>
  <c r="AA16" i="54"/>
  <c r="AA17" i="54"/>
  <c r="AA18" i="54"/>
  <c r="AA19" i="54"/>
  <c r="AA20" i="54"/>
  <c r="AA21" i="54"/>
  <c r="AA22" i="54"/>
  <c r="AA23" i="54"/>
  <c r="AA24" i="54"/>
  <c r="AA25" i="54"/>
  <c r="AA26" i="54"/>
  <c r="AA27" i="54"/>
  <c r="AA28" i="54"/>
  <c r="AA8" i="54"/>
  <c r="X9" i="54"/>
  <c r="X10" i="54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8" i="54"/>
  <c r="U9" i="54"/>
  <c r="U10" i="54"/>
  <c r="U11" i="54"/>
  <c r="U12" i="54"/>
  <c r="U13" i="54"/>
  <c r="U14" i="54"/>
  <c r="U15" i="54"/>
  <c r="U16" i="54"/>
  <c r="U17" i="54"/>
  <c r="U18" i="54"/>
  <c r="U19" i="54"/>
  <c r="U20" i="54"/>
  <c r="U21" i="54"/>
  <c r="U22" i="54"/>
  <c r="U23" i="54"/>
  <c r="U24" i="54"/>
  <c r="U25" i="54"/>
  <c r="U26" i="54"/>
  <c r="U27" i="54"/>
  <c r="U28" i="54"/>
  <c r="U8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R8" i="54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8" i="54"/>
  <c r="AA9" i="52"/>
  <c r="AA10" i="52"/>
  <c r="AA11" i="52"/>
  <c r="AA12" i="52"/>
  <c r="AA13" i="52"/>
  <c r="AA14" i="52"/>
  <c r="AA15" i="52"/>
  <c r="AA16" i="52"/>
  <c r="AA17" i="52"/>
  <c r="AA18" i="52"/>
  <c r="AA19" i="52"/>
  <c r="AA20" i="52"/>
  <c r="AA21" i="52"/>
  <c r="AA22" i="52"/>
  <c r="AA23" i="52"/>
  <c r="AA24" i="52"/>
  <c r="AA25" i="52"/>
  <c r="AA26" i="52"/>
  <c r="AA27" i="52"/>
  <c r="AA28" i="52"/>
  <c r="AA8" i="52"/>
  <c r="X9" i="52"/>
  <c r="X10" i="52"/>
  <c r="X11" i="52"/>
  <c r="X12" i="52"/>
  <c r="X13" i="52"/>
  <c r="X14" i="52"/>
  <c r="X15" i="52"/>
  <c r="X16" i="52"/>
  <c r="X17" i="52"/>
  <c r="X18" i="52"/>
  <c r="X19" i="52"/>
  <c r="X20" i="52"/>
  <c r="X21" i="52"/>
  <c r="X22" i="52"/>
  <c r="X23" i="52"/>
  <c r="X24" i="52"/>
  <c r="X25" i="52"/>
  <c r="X26" i="52"/>
  <c r="X27" i="52"/>
  <c r="X28" i="52"/>
  <c r="X8" i="52"/>
  <c r="U9" i="52"/>
  <c r="U10" i="52"/>
  <c r="U11" i="52"/>
  <c r="U12" i="52"/>
  <c r="U13" i="52"/>
  <c r="U14" i="52"/>
  <c r="U15" i="52"/>
  <c r="U16" i="52"/>
  <c r="U17" i="52"/>
  <c r="U18" i="52"/>
  <c r="U19" i="52"/>
  <c r="U20" i="52"/>
  <c r="U21" i="52"/>
  <c r="U22" i="52"/>
  <c r="U23" i="52"/>
  <c r="U24" i="52"/>
  <c r="U25" i="52"/>
  <c r="U26" i="52"/>
  <c r="U27" i="52"/>
  <c r="U28" i="52"/>
  <c r="U8" i="52"/>
  <c r="R9" i="52"/>
  <c r="R10" i="52"/>
  <c r="R11" i="52"/>
  <c r="R12" i="52"/>
  <c r="R13" i="52"/>
  <c r="R14" i="52"/>
  <c r="R15" i="52"/>
  <c r="R16" i="52"/>
  <c r="R17" i="52"/>
  <c r="R18" i="52"/>
  <c r="R19" i="52"/>
  <c r="R20" i="52"/>
  <c r="R21" i="52"/>
  <c r="R22" i="52"/>
  <c r="R23" i="52"/>
  <c r="R24" i="52"/>
  <c r="R25" i="52"/>
  <c r="R26" i="52"/>
  <c r="R27" i="52"/>
  <c r="R28" i="52"/>
  <c r="R8" i="52"/>
  <c r="O9" i="52"/>
  <c r="O10" i="52"/>
  <c r="O11" i="52"/>
  <c r="O12" i="52"/>
  <c r="O13" i="52"/>
  <c r="O14" i="52"/>
  <c r="O15" i="52"/>
  <c r="O16" i="52"/>
  <c r="O17" i="52"/>
  <c r="O18" i="52"/>
  <c r="O19" i="52"/>
  <c r="O20" i="52"/>
  <c r="O21" i="52"/>
  <c r="O22" i="52"/>
  <c r="O23" i="52"/>
  <c r="O24" i="52"/>
  <c r="O25" i="52"/>
  <c r="O26" i="52"/>
  <c r="O27" i="52"/>
  <c r="O28" i="52"/>
  <c r="O8" i="52"/>
  <c r="L9" i="52"/>
  <c r="L10" i="52"/>
  <c r="L11" i="52"/>
  <c r="L12" i="52"/>
  <c r="L13" i="52"/>
  <c r="L14" i="52"/>
  <c r="L15" i="52"/>
  <c r="L16" i="52"/>
  <c r="L17" i="52"/>
  <c r="L18" i="52"/>
  <c r="L19" i="52"/>
  <c r="L20" i="52"/>
  <c r="L21" i="52"/>
  <c r="L22" i="52"/>
  <c r="L23" i="52"/>
  <c r="L24" i="52"/>
  <c r="L25" i="52"/>
  <c r="L26" i="52"/>
  <c r="L27" i="52"/>
  <c r="L28" i="52"/>
  <c r="L8" i="52"/>
  <c r="I9" i="52"/>
  <c r="I10" i="52"/>
  <c r="I11" i="52"/>
  <c r="I12" i="52"/>
  <c r="I13" i="52"/>
  <c r="I14" i="52"/>
  <c r="I15" i="52"/>
  <c r="I16" i="52"/>
  <c r="I17" i="52"/>
  <c r="I18" i="52"/>
  <c r="I19" i="52"/>
  <c r="I20" i="52"/>
  <c r="I21" i="52"/>
  <c r="I22" i="52"/>
  <c r="I23" i="52"/>
  <c r="I24" i="52"/>
  <c r="I25" i="52"/>
  <c r="I26" i="52"/>
  <c r="I27" i="52"/>
  <c r="I28" i="52"/>
  <c r="I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8" i="52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8" i="52"/>
  <c r="AA9" i="50"/>
  <c r="AA10" i="50"/>
  <c r="AA11" i="50"/>
  <c r="AA12" i="50"/>
  <c r="AA13" i="50"/>
  <c r="AA14" i="50"/>
  <c r="AA15" i="50"/>
  <c r="AA16" i="50"/>
  <c r="AA17" i="50"/>
  <c r="AA18" i="50"/>
  <c r="AA19" i="50"/>
  <c r="AA20" i="50"/>
  <c r="AA21" i="50"/>
  <c r="AA22" i="50"/>
  <c r="AA23" i="50"/>
  <c r="AA24" i="50"/>
  <c r="AA25" i="50"/>
  <c r="AA26" i="50"/>
  <c r="AA27" i="50"/>
  <c r="AA28" i="50"/>
  <c r="AA8" i="50"/>
  <c r="X9" i="50"/>
  <c r="X10" i="50"/>
  <c r="X11" i="50"/>
  <c r="X12" i="50"/>
  <c r="X13" i="50"/>
  <c r="X14" i="50"/>
  <c r="X15" i="50"/>
  <c r="X16" i="50"/>
  <c r="X17" i="50"/>
  <c r="X18" i="50"/>
  <c r="X19" i="50"/>
  <c r="X20" i="50"/>
  <c r="X21" i="50"/>
  <c r="X22" i="50"/>
  <c r="X23" i="50"/>
  <c r="X24" i="50"/>
  <c r="X25" i="50"/>
  <c r="X26" i="50"/>
  <c r="X27" i="50"/>
  <c r="X28" i="50"/>
  <c r="X8" i="50"/>
  <c r="U9" i="50"/>
  <c r="U10" i="50"/>
  <c r="U11" i="50"/>
  <c r="U12" i="50"/>
  <c r="U13" i="50"/>
  <c r="U14" i="50"/>
  <c r="U15" i="50"/>
  <c r="U16" i="50"/>
  <c r="U17" i="50"/>
  <c r="U18" i="50"/>
  <c r="U19" i="50"/>
  <c r="U20" i="50"/>
  <c r="U21" i="50"/>
  <c r="U22" i="50"/>
  <c r="U23" i="50"/>
  <c r="U24" i="50"/>
  <c r="U25" i="50"/>
  <c r="U26" i="50"/>
  <c r="U27" i="50"/>
  <c r="U28" i="50"/>
  <c r="U8" i="50"/>
  <c r="R9" i="50"/>
  <c r="R10" i="50"/>
  <c r="R11" i="50"/>
  <c r="R12" i="50"/>
  <c r="R13" i="50"/>
  <c r="R14" i="50"/>
  <c r="R15" i="50"/>
  <c r="R16" i="50"/>
  <c r="R17" i="50"/>
  <c r="R18" i="50"/>
  <c r="R19" i="50"/>
  <c r="R20" i="50"/>
  <c r="R21" i="50"/>
  <c r="R22" i="50"/>
  <c r="R23" i="50"/>
  <c r="R24" i="50"/>
  <c r="R25" i="50"/>
  <c r="R26" i="50"/>
  <c r="R27" i="50"/>
  <c r="R28" i="50"/>
  <c r="R8" i="50"/>
  <c r="O9" i="50"/>
  <c r="O10" i="50"/>
  <c r="O11" i="50"/>
  <c r="O12" i="50"/>
  <c r="O13" i="50"/>
  <c r="O14" i="50"/>
  <c r="O15" i="50"/>
  <c r="O16" i="50"/>
  <c r="O17" i="50"/>
  <c r="O18" i="50"/>
  <c r="O19" i="50"/>
  <c r="O20" i="50"/>
  <c r="O21" i="50"/>
  <c r="O22" i="50"/>
  <c r="O23" i="50"/>
  <c r="O24" i="50"/>
  <c r="O25" i="50"/>
  <c r="O26" i="50"/>
  <c r="O27" i="50"/>
  <c r="O28" i="50"/>
  <c r="O8" i="50"/>
  <c r="L9" i="50"/>
  <c r="L10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8" i="50"/>
  <c r="I9" i="50"/>
  <c r="I10" i="50"/>
  <c r="I11" i="50"/>
  <c r="I12" i="50"/>
  <c r="I13" i="50"/>
  <c r="I14" i="50"/>
  <c r="I15" i="50"/>
  <c r="I16" i="50"/>
  <c r="I17" i="50"/>
  <c r="I18" i="50"/>
  <c r="I19" i="50"/>
  <c r="I20" i="50"/>
  <c r="I21" i="50"/>
  <c r="I22" i="50"/>
  <c r="I23" i="50"/>
  <c r="I24" i="50"/>
  <c r="I25" i="50"/>
  <c r="I26" i="50"/>
  <c r="I27" i="50"/>
  <c r="I28" i="50"/>
  <c r="I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8" i="50"/>
  <c r="AA9" i="48"/>
  <c r="AA10" i="48"/>
  <c r="AA11" i="48"/>
  <c r="AA12" i="48"/>
  <c r="AA13" i="48"/>
  <c r="AA14" i="48"/>
  <c r="AA15" i="48"/>
  <c r="AA16" i="48"/>
  <c r="AA17" i="48"/>
  <c r="AA18" i="48"/>
  <c r="AA19" i="48"/>
  <c r="AA20" i="48"/>
  <c r="AA21" i="48"/>
  <c r="AA22" i="48"/>
  <c r="AA23" i="48"/>
  <c r="AA24" i="48"/>
  <c r="AA25" i="48"/>
  <c r="AA26" i="48"/>
  <c r="AA27" i="48"/>
  <c r="AA28" i="48"/>
  <c r="AA8" i="48"/>
  <c r="X9" i="48"/>
  <c r="X10" i="48"/>
  <c r="X11" i="48"/>
  <c r="X12" i="48"/>
  <c r="X13" i="48"/>
  <c r="X14" i="48"/>
  <c r="X15" i="48"/>
  <c r="X16" i="48"/>
  <c r="X17" i="48"/>
  <c r="X18" i="48"/>
  <c r="X19" i="48"/>
  <c r="X20" i="48"/>
  <c r="X21" i="48"/>
  <c r="X22" i="48"/>
  <c r="X23" i="48"/>
  <c r="X24" i="48"/>
  <c r="X25" i="48"/>
  <c r="X26" i="48"/>
  <c r="X27" i="48"/>
  <c r="X28" i="48"/>
  <c r="X8" i="48"/>
  <c r="U9" i="48"/>
  <c r="U10" i="48"/>
  <c r="U11" i="48"/>
  <c r="U12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26" i="48"/>
  <c r="U27" i="48"/>
  <c r="U28" i="48"/>
  <c r="U8" i="48"/>
  <c r="R9" i="48"/>
  <c r="R10" i="48"/>
  <c r="R11" i="48"/>
  <c r="R12" i="48"/>
  <c r="R13" i="48"/>
  <c r="R14" i="48"/>
  <c r="R15" i="48"/>
  <c r="R16" i="48"/>
  <c r="R17" i="48"/>
  <c r="R18" i="48"/>
  <c r="R19" i="48"/>
  <c r="R20" i="48"/>
  <c r="R21" i="48"/>
  <c r="R22" i="48"/>
  <c r="R23" i="48"/>
  <c r="R24" i="48"/>
  <c r="R25" i="48"/>
  <c r="R26" i="48"/>
  <c r="R27" i="48"/>
  <c r="R28" i="48"/>
  <c r="R8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L21" i="48"/>
  <c r="L22" i="48"/>
  <c r="L23" i="48"/>
  <c r="L24" i="48"/>
  <c r="L25" i="48"/>
  <c r="L26" i="48"/>
  <c r="L27" i="48"/>
  <c r="L28" i="48"/>
  <c r="L8" i="48"/>
  <c r="I9" i="48"/>
  <c r="I10" i="48"/>
  <c r="I11" i="48"/>
  <c r="I12" i="48"/>
  <c r="I13" i="48"/>
  <c r="I14" i="48"/>
  <c r="I15" i="48"/>
  <c r="I16" i="48"/>
  <c r="I17" i="48"/>
  <c r="I18" i="48"/>
  <c r="I19" i="48"/>
  <c r="I20" i="48"/>
  <c r="I21" i="48"/>
  <c r="I22" i="48"/>
  <c r="I23" i="48"/>
  <c r="I24" i="48"/>
  <c r="I25" i="48"/>
  <c r="I26" i="48"/>
  <c r="I27" i="48"/>
  <c r="I28" i="48"/>
  <c r="I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8" i="48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8" i="48"/>
  <c r="AA9" i="39"/>
  <c r="AA10" i="39"/>
  <c r="AA11" i="39"/>
  <c r="AA12" i="39"/>
  <c r="AA13" i="39"/>
  <c r="AA14" i="39"/>
  <c r="AA15" i="39"/>
  <c r="AA16" i="39"/>
  <c r="AA17" i="39"/>
  <c r="AA18" i="39"/>
  <c r="AA19" i="39"/>
  <c r="AA20" i="39"/>
  <c r="AA21" i="39"/>
  <c r="AA22" i="39"/>
  <c r="AA23" i="39"/>
  <c r="AA24" i="39"/>
  <c r="AA25" i="39"/>
  <c r="AA26" i="39"/>
  <c r="AA27" i="39"/>
  <c r="AA28" i="39"/>
  <c r="AA8" i="39"/>
  <c r="X9" i="39"/>
  <c r="X10" i="39"/>
  <c r="X11" i="39"/>
  <c r="X12" i="39"/>
  <c r="X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27" i="39"/>
  <c r="X28" i="39"/>
  <c r="X8" i="39"/>
  <c r="U9" i="39"/>
  <c r="U10" i="39"/>
  <c r="U11" i="39"/>
  <c r="U12" i="39"/>
  <c r="U13" i="39"/>
  <c r="U14" i="39"/>
  <c r="U15" i="39"/>
  <c r="U16" i="39"/>
  <c r="U17" i="39"/>
  <c r="U18" i="39"/>
  <c r="U19" i="39"/>
  <c r="U20" i="39"/>
  <c r="U21" i="39"/>
  <c r="U22" i="39"/>
  <c r="U23" i="39"/>
  <c r="U24" i="39"/>
  <c r="U25" i="39"/>
  <c r="U26" i="39"/>
  <c r="U27" i="39"/>
  <c r="U28" i="39"/>
  <c r="U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8" i="39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8" i="39"/>
  <c r="E7" i="55" l="1"/>
  <c r="E7" i="56" l="1"/>
  <c r="AB28" i="59" l="1"/>
  <c r="Y28" i="59"/>
  <c r="V28" i="59"/>
  <c r="S28" i="59"/>
  <c r="P28" i="59"/>
  <c r="M28" i="59"/>
  <c r="J28" i="59"/>
  <c r="G28" i="59"/>
  <c r="D28" i="59"/>
  <c r="AB27" i="59"/>
  <c r="Y27" i="59"/>
  <c r="V27" i="59"/>
  <c r="S27" i="59"/>
  <c r="P27" i="59"/>
  <c r="M27" i="59"/>
  <c r="J27" i="59"/>
  <c r="G27" i="59"/>
  <c r="D27" i="59"/>
  <c r="AB26" i="59"/>
  <c r="Y26" i="59"/>
  <c r="V26" i="59"/>
  <c r="S26" i="59"/>
  <c r="P26" i="59"/>
  <c r="M26" i="59"/>
  <c r="J26" i="59"/>
  <c r="G26" i="59"/>
  <c r="D26" i="59"/>
  <c r="AB25" i="59"/>
  <c r="Y25" i="59"/>
  <c r="V25" i="59"/>
  <c r="S25" i="59"/>
  <c r="P25" i="59"/>
  <c r="M25" i="59"/>
  <c r="J25" i="59"/>
  <c r="G25" i="59"/>
  <c r="D25" i="59"/>
  <c r="AB24" i="59"/>
  <c r="Y24" i="59"/>
  <c r="V24" i="59"/>
  <c r="S24" i="59"/>
  <c r="P24" i="59"/>
  <c r="M24" i="59"/>
  <c r="J24" i="59"/>
  <c r="G24" i="59"/>
  <c r="D24" i="59"/>
  <c r="AB23" i="59"/>
  <c r="Y23" i="59"/>
  <c r="V23" i="59"/>
  <c r="S23" i="59"/>
  <c r="P23" i="59"/>
  <c r="M23" i="59"/>
  <c r="J23" i="59"/>
  <c r="G23" i="59"/>
  <c r="D23" i="59"/>
  <c r="AB22" i="59"/>
  <c r="Y22" i="59"/>
  <c r="V22" i="59"/>
  <c r="S22" i="59"/>
  <c r="P22" i="59"/>
  <c r="M22" i="59"/>
  <c r="J22" i="59"/>
  <c r="G22" i="59"/>
  <c r="D22" i="59"/>
  <c r="AB21" i="59"/>
  <c r="Y21" i="59"/>
  <c r="V21" i="59"/>
  <c r="S21" i="59"/>
  <c r="P21" i="59"/>
  <c r="M21" i="59"/>
  <c r="J21" i="59"/>
  <c r="G21" i="59"/>
  <c r="D21" i="59"/>
  <c r="AB20" i="59"/>
  <c r="Y20" i="59"/>
  <c r="V20" i="59"/>
  <c r="S20" i="59"/>
  <c r="P20" i="59"/>
  <c r="M20" i="59"/>
  <c r="J20" i="59"/>
  <c r="G20" i="59"/>
  <c r="D20" i="59"/>
  <c r="AB19" i="59"/>
  <c r="Y19" i="59"/>
  <c r="V19" i="59"/>
  <c r="S19" i="59"/>
  <c r="P19" i="59"/>
  <c r="M19" i="59"/>
  <c r="J19" i="59"/>
  <c r="G19" i="59"/>
  <c r="D19" i="59"/>
  <c r="AB18" i="59"/>
  <c r="Y18" i="59"/>
  <c r="V18" i="59"/>
  <c r="S18" i="59"/>
  <c r="P18" i="59"/>
  <c r="M18" i="59"/>
  <c r="J18" i="59"/>
  <c r="G18" i="59"/>
  <c r="D18" i="59"/>
  <c r="AB17" i="59"/>
  <c r="Y17" i="59"/>
  <c r="V17" i="59"/>
  <c r="S17" i="59"/>
  <c r="P17" i="59"/>
  <c r="M17" i="59"/>
  <c r="J17" i="59"/>
  <c r="G17" i="59"/>
  <c r="D17" i="59"/>
  <c r="AB16" i="59"/>
  <c r="Y16" i="59"/>
  <c r="V16" i="59"/>
  <c r="S16" i="59"/>
  <c r="P16" i="59"/>
  <c r="M16" i="59"/>
  <c r="J16" i="59"/>
  <c r="G16" i="59"/>
  <c r="D16" i="59"/>
  <c r="AB15" i="59"/>
  <c r="Y15" i="59"/>
  <c r="V15" i="59"/>
  <c r="S15" i="59"/>
  <c r="P15" i="59"/>
  <c r="M15" i="59"/>
  <c r="J15" i="59"/>
  <c r="G15" i="59"/>
  <c r="D15" i="59"/>
  <c r="AB14" i="59"/>
  <c r="Y14" i="59"/>
  <c r="V14" i="59"/>
  <c r="S14" i="59"/>
  <c r="P14" i="59"/>
  <c r="M14" i="59"/>
  <c r="J14" i="59"/>
  <c r="G14" i="59"/>
  <c r="D14" i="59"/>
  <c r="AB13" i="59"/>
  <c r="Y13" i="59"/>
  <c r="V13" i="59"/>
  <c r="S13" i="59"/>
  <c r="P13" i="59"/>
  <c r="M13" i="59"/>
  <c r="J13" i="59"/>
  <c r="G13" i="59"/>
  <c r="D13" i="59"/>
  <c r="AB12" i="59"/>
  <c r="Y12" i="59"/>
  <c r="V12" i="59"/>
  <c r="S12" i="59"/>
  <c r="P12" i="59"/>
  <c r="M12" i="59"/>
  <c r="J12" i="59"/>
  <c r="G12" i="59"/>
  <c r="D12" i="59"/>
  <c r="AB11" i="59"/>
  <c r="Y11" i="59"/>
  <c r="V11" i="59"/>
  <c r="S11" i="59"/>
  <c r="P11" i="59"/>
  <c r="M11" i="59"/>
  <c r="J11" i="59"/>
  <c r="G11" i="59"/>
  <c r="D11" i="59"/>
  <c r="AB10" i="59"/>
  <c r="Y10" i="59"/>
  <c r="V10" i="59"/>
  <c r="S10" i="59"/>
  <c r="P10" i="59"/>
  <c r="M10" i="59"/>
  <c r="J10" i="59"/>
  <c r="G10" i="59"/>
  <c r="D10" i="59"/>
  <c r="AB9" i="59"/>
  <c r="Y9" i="59"/>
  <c r="V9" i="59"/>
  <c r="S9" i="59"/>
  <c r="P9" i="59"/>
  <c r="M9" i="59"/>
  <c r="J9" i="59"/>
  <c r="G9" i="59"/>
  <c r="D9" i="59"/>
  <c r="AB8" i="59"/>
  <c r="Y8" i="59"/>
  <c r="V8" i="59"/>
  <c r="S8" i="59"/>
  <c r="P8" i="59"/>
  <c r="M8" i="59"/>
  <c r="J8" i="59"/>
  <c r="G8" i="59"/>
  <c r="D8" i="59"/>
  <c r="AA7" i="59"/>
  <c r="G20" i="57" s="1"/>
  <c r="Z7" i="59"/>
  <c r="X7" i="59"/>
  <c r="G19" i="57" s="1"/>
  <c r="W7" i="59"/>
  <c r="U7" i="59"/>
  <c r="T7" i="59"/>
  <c r="F18" i="57" s="1"/>
  <c r="R7" i="59"/>
  <c r="Q7" i="59"/>
  <c r="O7" i="59"/>
  <c r="N7" i="59"/>
  <c r="L7" i="59"/>
  <c r="G11" i="57" s="1"/>
  <c r="K7" i="59"/>
  <c r="F11" i="57" s="1"/>
  <c r="I7" i="59"/>
  <c r="H7" i="59"/>
  <c r="F10" i="57" s="1"/>
  <c r="F7" i="59"/>
  <c r="E7" i="59"/>
  <c r="C7" i="59"/>
  <c r="B7" i="59"/>
  <c r="AB28" i="58"/>
  <c r="Y28" i="58"/>
  <c r="V28" i="58"/>
  <c r="S28" i="58"/>
  <c r="P28" i="58"/>
  <c r="M28" i="58"/>
  <c r="J28" i="58"/>
  <c r="G28" i="58"/>
  <c r="D28" i="58"/>
  <c r="AB27" i="58"/>
  <c r="Y27" i="58"/>
  <c r="V27" i="58"/>
  <c r="S27" i="58"/>
  <c r="P27" i="58"/>
  <c r="M27" i="58"/>
  <c r="J27" i="58"/>
  <c r="G27" i="58"/>
  <c r="D27" i="58"/>
  <c r="AB26" i="58"/>
  <c r="Y26" i="58"/>
  <c r="V26" i="58"/>
  <c r="S26" i="58"/>
  <c r="P26" i="58"/>
  <c r="M26" i="58"/>
  <c r="J26" i="58"/>
  <c r="G26" i="58"/>
  <c r="D26" i="58"/>
  <c r="AB25" i="58"/>
  <c r="Y25" i="58"/>
  <c r="V25" i="58"/>
  <c r="S25" i="58"/>
  <c r="P25" i="58"/>
  <c r="M25" i="58"/>
  <c r="J25" i="58"/>
  <c r="G25" i="58"/>
  <c r="D25" i="58"/>
  <c r="AB24" i="58"/>
  <c r="Y24" i="58"/>
  <c r="V24" i="58"/>
  <c r="S24" i="58"/>
  <c r="P24" i="58"/>
  <c r="M24" i="58"/>
  <c r="J24" i="58"/>
  <c r="G24" i="58"/>
  <c r="D24" i="58"/>
  <c r="AB23" i="58"/>
  <c r="Y23" i="58"/>
  <c r="V23" i="58"/>
  <c r="S23" i="58"/>
  <c r="P23" i="58"/>
  <c r="M23" i="58"/>
  <c r="J23" i="58"/>
  <c r="G23" i="58"/>
  <c r="D23" i="58"/>
  <c r="AB22" i="58"/>
  <c r="Y22" i="58"/>
  <c r="V22" i="58"/>
  <c r="S22" i="58"/>
  <c r="P22" i="58"/>
  <c r="M22" i="58"/>
  <c r="J22" i="58"/>
  <c r="G22" i="58"/>
  <c r="D22" i="58"/>
  <c r="AB21" i="58"/>
  <c r="Y21" i="58"/>
  <c r="V21" i="58"/>
  <c r="S21" i="58"/>
  <c r="P21" i="58"/>
  <c r="M21" i="58"/>
  <c r="J21" i="58"/>
  <c r="G21" i="58"/>
  <c r="D21" i="58"/>
  <c r="AB20" i="58"/>
  <c r="Y20" i="58"/>
  <c r="V20" i="58"/>
  <c r="S20" i="58"/>
  <c r="P20" i="58"/>
  <c r="M20" i="58"/>
  <c r="J20" i="58"/>
  <c r="G20" i="58"/>
  <c r="D20" i="58"/>
  <c r="AB19" i="58"/>
  <c r="Y19" i="58"/>
  <c r="V19" i="58"/>
  <c r="S19" i="58"/>
  <c r="P19" i="58"/>
  <c r="M19" i="58"/>
  <c r="J19" i="58"/>
  <c r="G19" i="58"/>
  <c r="D19" i="58"/>
  <c r="AB18" i="58"/>
  <c r="Y18" i="58"/>
  <c r="V18" i="58"/>
  <c r="S18" i="58"/>
  <c r="P18" i="58"/>
  <c r="M18" i="58"/>
  <c r="J18" i="58"/>
  <c r="G18" i="58"/>
  <c r="D18" i="58"/>
  <c r="AB17" i="58"/>
  <c r="Y17" i="58"/>
  <c r="V17" i="58"/>
  <c r="S17" i="58"/>
  <c r="P17" i="58"/>
  <c r="M17" i="58"/>
  <c r="J17" i="58"/>
  <c r="G17" i="58"/>
  <c r="D17" i="58"/>
  <c r="AB16" i="58"/>
  <c r="Y16" i="58"/>
  <c r="V16" i="58"/>
  <c r="S16" i="58"/>
  <c r="P16" i="58"/>
  <c r="M16" i="58"/>
  <c r="J16" i="58"/>
  <c r="G16" i="58"/>
  <c r="D16" i="58"/>
  <c r="AB15" i="58"/>
  <c r="Y15" i="58"/>
  <c r="V15" i="58"/>
  <c r="S15" i="58"/>
  <c r="P15" i="58"/>
  <c r="M15" i="58"/>
  <c r="J15" i="58"/>
  <c r="G15" i="58"/>
  <c r="D15" i="58"/>
  <c r="AB14" i="58"/>
  <c r="Y14" i="58"/>
  <c r="V14" i="58"/>
  <c r="S14" i="58"/>
  <c r="P14" i="58"/>
  <c r="M14" i="58"/>
  <c r="J14" i="58"/>
  <c r="G14" i="58"/>
  <c r="D14" i="58"/>
  <c r="AB13" i="58"/>
  <c r="Y13" i="58"/>
  <c r="V13" i="58"/>
  <c r="S13" i="58"/>
  <c r="P13" i="58"/>
  <c r="M13" i="58"/>
  <c r="J13" i="58"/>
  <c r="G13" i="58"/>
  <c r="D13" i="58"/>
  <c r="AB12" i="58"/>
  <c r="Y12" i="58"/>
  <c r="V12" i="58"/>
  <c r="S12" i="58"/>
  <c r="P12" i="58"/>
  <c r="M12" i="58"/>
  <c r="J12" i="58"/>
  <c r="G12" i="58"/>
  <c r="D12" i="58"/>
  <c r="AB11" i="58"/>
  <c r="Y11" i="58"/>
  <c r="V11" i="58"/>
  <c r="S11" i="58"/>
  <c r="P11" i="58"/>
  <c r="M11" i="58"/>
  <c r="J11" i="58"/>
  <c r="G11" i="58"/>
  <c r="D11" i="58"/>
  <c r="AB10" i="58"/>
  <c r="Y10" i="58"/>
  <c r="V10" i="58"/>
  <c r="S10" i="58"/>
  <c r="P10" i="58"/>
  <c r="M10" i="58"/>
  <c r="J10" i="58"/>
  <c r="G10" i="58"/>
  <c r="D10" i="58"/>
  <c r="AB9" i="58"/>
  <c r="Y9" i="58"/>
  <c r="V9" i="58"/>
  <c r="S9" i="58"/>
  <c r="P9" i="58"/>
  <c r="M9" i="58"/>
  <c r="J9" i="58"/>
  <c r="G9" i="58"/>
  <c r="D9" i="58"/>
  <c r="AB8" i="58"/>
  <c r="Y8" i="58"/>
  <c r="V8" i="58"/>
  <c r="S8" i="58"/>
  <c r="P8" i="58"/>
  <c r="M8" i="58"/>
  <c r="J8" i="58"/>
  <c r="G8" i="58"/>
  <c r="D8" i="58"/>
  <c r="AA7" i="58"/>
  <c r="C20" i="57" s="1"/>
  <c r="Z7" i="58"/>
  <c r="X7" i="58"/>
  <c r="C19" i="57" s="1"/>
  <c r="W7" i="58"/>
  <c r="B19" i="57" s="1"/>
  <c r="U7" i="58"/>
  <c r="C18" i="57" s="1"/>
  <c r="T7" i="58"/>
  <c r="R7" i="58"/>
  <c r="C13" i="57" s="1"/>
  <c r="Q7" i="58"/>
  <c r="O7" i="58"/>
  <c r="C12" i="57" s="1"/>
  <c r="N7" i="58"/>
  <c r="B12" i="57" s="1"/>
  <c r="L7" i="58"/>
  <c r="C11" i="57" s="1"/>
  <c r="K7" i="58"/>
  <c r="I7" i="58"/>
  <c r="C10" i="57" s="1"/>
  <c r="H7" i="58"/>
  <c r="B10" i="57" s="1"/>
  <c r="F7" i="58"/>
  <c r="C9" i="57" s="1"/>
  <c r="E7" i="58"/>
  <c r="B9" i="57" s="1"/>
  <c r="C7" i="58"/>
  <c r="C8" i="57" s="1"/>
  <c r="B7" i="58"/>
  <c r="F20" i="57"/>
  <c r="B20" i="57"/>
  <c r="G18" i="57"/>
  <c r="B18" i="57"/>
  <c r="G13" i="57"/>
  <c r="B13" i="57"/>
  <c r="G12" i="57"/>
  <c r="B11" i="57"/>
  <c r="G10" i="57"/>
  <c r="G9" i="57"/>
  <c r="G8" i="57"/>
  <c r="B8" i="57"/>
  <c r="AB7" i="59" l="1"/>
  <c r="Y7" i="59"/>
  <c r="S7" i="59"/>
  <c r="P7" i="59"/>
  <c r="G7" i="59"/>
  <c r="H10" i="57"/>
  <c r="J7" i="59"/>
  <c r="V7" i="59"/>
  <c r="H18" i="57"/>
  <c r="F13" i="57"/>
  <c r="I13" i="57" s="1"/>
  <c r="F9" i="57"/>
  <c r="I9" i="57" s="1"/>
  <c r="E12" i="57"/>
  <c r="M7" i="59"/>
  <c r="D7" i="59"/>
  <c r="D18" i="57"/>
  <c r="V7" i="58"/>
  <c r="AB7" i="58"/>
  <c r="D20" i="57"/>
  <c r="Y7" i="58"/>
  <c r="S7" i="58"/>
  <c r="D12" i="57"/>
  <c r="P7" i="58"/>
  <c r="M7" i="58"/>
  <c r="D10" i="57"/>
  <c r="J7" i="58"/>
  <c r="G7" i="58"/>
  <c r="D8" i="57"/>
  <c r="D7" i="58"/>
  <c r="I20" i="57"/>
  <c r="F19" i="57"/>
  <c r="I19" i="57" s="1"/>
  <c r="I11" i="57"/>
  <c r="E20" i="57"/>
  <c r="E8" i="57"/>
  <c r="H20" i="57"/>
  <c r="I18" i="57"/>
  <c r="H13" i="57"/>
  <c r="F12" i="57"/>
  <c r="H12" i="57" s="1"/>
  <c r="H11" i="57"/>
  <c r="I10" i="57"/>
  <c r="F8" i="57"/>
  <c r="H8" i="57" s="1"/>
  <c r="E18" i="57"/>
  <c r="E10" i="57"/>
  <c r="E9" i="57"/>
  <c r="D9" i="57"/>
  <c r="E11" i="57"/>
  <c r="D11" i="57"/>
  <c r="E13" i="57"/>
  <c r="D13" i="57"/>
  <c r="E19" i="57"/>
  <c r="D19" i="57"/>
  <c r="H9" i="57" l="1"/>
  <c r="H19" i="57"/>
  <c r="I12" i="57"/>
  <c r="I8" i="57"/>
  <c r="K7" i="56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AB28" i="54"/>
  <c r="Y28" i="54"/>
  <c r="V28" i="54"/>
  <c r="S28" i="54"/>
  <c r="P28" i="54"/>
  <c r="M28" i="54"/>
  <c r="J28" i="54"/>
  <c r="G28" i="54"/>
  <c r="D28" i="54"/>
  <c r="AB27" i="54"/>
  <c r="Y27" i="54"/>
  <c r="V27" i="54"/>
  <c r="S27" i="54"/>
  <c r="P27" i="54"/>
  <c r="M27" i="54"/>
  <c r="J27" i="54"/>
  <c r="G27" i="54"/>
  <c r="D27" i="54"/>
  <c r="AB26" i="54"/>
  <c r="Y26" i="54"/>
  <c r="V26" i="54"/>
  <c r="S26" i="54"/>
  <c r="P26" i="54"/>
  <c r="M26" i="54"/>
  <c r="J26" i="54"/>
  <c r="G26" i="54"/>
  <c r="D26" i="54"/>
  <c r="AB25" i="54"/>
  <c r="Y25" i="54"/>
  <c r="V25" i="54"/>
  <c r="S25" i="54"/>
  <c r="P25" i="54"/>
  <c r="M25" i="54"/>
  <c r="J25" i="54"/>
  <c r="G25" i="54"/>
  <c r="D25" i="54"/>
  <c r="AB24" i="54"/>
  <c r="Y24" i="54"/>
  <c r="V24" i="54"/>
  <c r="S24" i="54"/>
  <c r="P24" i="54"/>
  <c r="M24" i="54"/>
  <c r="J24" i="54"/>
  <c r="G24" i="54"/>
  <c r="D24" i="54"/>
  <c r="AB23" i="54"/>
  <c r="Y23" i="54"/>
  <c r="V23" i="54"/>
  <c r="S23" i="54"/>
  <c r="P23" i="54"/>
  <c r="M23" i="54"/>
  <c r="J23" i="54"/>
  <c r="G23" i="54"/>
  <c r="D23" i="54"/>
  <c r="AB22" i="54"/>
  <c r="Y22" i="54"/>
  <c r="V22" i="54"/>
  <c r="S22" i="54"/>
  <c r="P22" i="54"/>
  <c r="M22" i="54"/>
  <c r="J22" i="54"/>
  <c r="G22" i="54"/>
  <c r="D22" i="54"/>
  <c r="AB21" i="54"/>
  <c r="Y21" i="54"/>
  <c r="V21" i="54"/>
  <c r="S21" i="54"/>
  <c r="P21" i="54"/>
  <c r="M21" i="54"/>
  <c r="J21" i="54"/>
  <c r="G21" i="54"/>
  <c r="D21" i="54"/>
  <c r="AB20" i="54"/>
  <c r="Y20" i="54"/>
  <c r="V20" i="54"/>
  <c r="S20" i="54"/>
  <c r="P20" i="54"/>
  <c r="M20" i="54"/>
  <c r="J20" i="54"/>
  <c r="G20" i="54"/>
  <c r="D20" i="54"/>
  <c r="AB19" i="54"/>
  <c r="Y19" i="54"/>
  <c r="V19" i="54"/>
  <c r="S19" i="54"/>
  <c r="P19" i="54"/>
  <c r="M19" i="54"/>
  <c r="J19" i="54"/>
  <c r="G19" i="54"/>
  <c r="D19" i="54"/>
  <c r="AB18" i="54"/>
  <c r="Y18" i="54"/>
  <c r="V18" i="54"/>
  <c r="S18" i="54"/>
  <c r="P18" i="54"/>
  <c r="M18" i="54"/>
  <c r="J18" i="54"/>
  <c r="G18" i="54"/>
  <c r="D18" i="54"/>
  <c r="AB17" i="54"/>
  <c r="Y17" i="54"/>
  <c r="V17" i="54"/>
  <c r="S17" i="54"/>
  <c r="P17" i="54"/>
  <c r="M17" i="54"/>
  <c r="J17" i="54"/>
  <c r="G17" i="54"/>
  <c r="D17" i="54"/>
  <c r="AB16" i="54"/>
  <c r="Y16" i="54"/>
  <c r="V16" i="54"/>
  <c r="S16" i="54"/>
  <c r="P16" i="54"/>
  <c r="M16" i="54"/>
  <c r="J16" i="54"/>
  <c r="G16" i="54"/>
  <c r="D16" i="54"/>
  <c r="AB15" i="54"/>
  <c r="Y15" i="54"/>
  <c r="V15" i="54"/>
  <c r="S15" i="54"/>
  <c r="P15" i="54"/>
  <c r="M15" i="54"/>
  <c r="J15" i="54"/>
  <c r="G15" i="54"/>
  <c r="D15" i="54"/>
  <c r="AB14" i="54"/>
  <c r="Y14" i="54"/>
  <c r="V14" i="54"/>
  <c r="S14" i="54"/>
  <c r="P14" i="54"/>
  <c r="M14" i="54"/>
  <c r="J14" i="54"/>
  <c r="G14" i="54"/>
  <c r="D14" i="54"/>
  <c r="AB13" i="54"/>
  <c r="Y13" i="54"/>
  <c r="V13" i="54"/>
  <c r="S13" i="54"/>
  <c r="P13" i="54"/>
  <c r="M13" i="54"/>
  <c r="J13" i="54"/>
  <c r="G13" i="54"/>
  <c r="D13" i="54"/>
  <c r="AB12" i="54"/>
  <c r="Y12" i="54"/>
  <c r="V12" i="54"/>
  <c r="S12" i="54"/>
  <c r="P12" i="54"/>
  <c r="M12" i="54"/>
  <c r="J12" i="54"/>
  <c r="G12" i="54"/>
  <c r="D12" i="54"/>
  <c r="AB11" i="54"/>
  <c r="Y11" i="54"/>
  <c r="V11" i="54"/>
  <c r="S11" i="54"/>
  <c r="P11" i="54"/>
  <c r="M11" i="54"/>
  <c r="J11" i="54"/>
  <c r="G11" i="54"/>
  <c r="D11" i="54"/>
  <c r="AB10" i="54"/>
  <c r="Y10" i="54"/>
  <c r="V10" i="54"/>
  <c r="S10" i="54"/>
  <c r="P10" i="54"/>
  <c r="M10" i="54"/>
  <c r="J10" i="54"/>
  <c r="G10" i="54"/>
  <c r="D10" i="54"/>
  <c r="AB9" i="54"/>
  <c r="Y9" i="54"/>
  <c r="V9" i="54"/>
  <c r="S9" i="54"/>
  <c r="P9" i="54"/>
  <c r="M9" i="54"/>
  <c r="J9" i="54"/>
  <c r="G9" i="54"/>
  <c r="D9" i="54"/>
  <c r="AB8" i="54"/>
  <c r="Y8" i="54"/>
  <c r="V8" i="54"/>
  <c r="S8" i="54"/>
  <c r="P8" i="54"/>
  <c r="M8" i="54"/>
  <c r="J8" i="54"/>
  <c r="G8" i="54"/>
  <c r="D8" i="54"/>
  <c r="AA7" i="54"/>
  <c r="Z7" i="54"/>
  <c r="B18" i="53" s="1"/>
  <c r="X7" i="54"/>
  <c r="C17" i="53" s="1"/>
  <c r="W7" i="54"/>
  <c r="B17" i="53" s="1"/>
  <c r="U7" i="54"/>
  <c r="C16" i="53" s="1"/>
  <c r="T7" i="54"/>
  <c r="B16" i="53" s="1"/>
  <c r="R7" i="54"/>
  <c r="C11" i="53" s="1"/>
  <c r="Q7" i="54"/>
  <c r="B11" i="53" s="1"/>
  <c r="O7" i="54"/>
  <c r="C10" i="53" s="1"/>
  <c r="N7" i="54"/>
  <c r="B10" i="53" s="1"/>
  <c r="L7" i="54"/>
  <c r="C9" i="53" s="1"/>
  <c r="K7" i="54"/>
  <c r="B9" i="53" s="1"/>
  <c r="I7" i="54"/>
  <c r="C8" i="53" s="1"/>
  <c r="H7" i="54"/>
  <c r="B8" i="53" s="1"/>
  <c r="F7" i="54"/>
  <c r="C7" i="53" s="1"/>
  <c r="E7" i="54"/>
  <c r="B7" i="53" s="1"/>
  <c r="C7" i="54"/>
  <c r="C6" i="53" s="1"/>
  <c r="B7" i="54"/>
  <c r="B6" i="53" s="1"/>
  <c r="C18" i="53"/>
  <c r="E11" i="53" l="1"/>
  <c r="AB7" i="54"/>
  <c r="V7" i="54"/>
  <c r="D10" i="53"/>
  <c r="P7" i="54"/>
  <c r="D9" i="53"/>
  <c r="J7" i="54"/>
  <c r="D6" i="53"/>
  <c r="D7" i="54"/>
  <c r="D16" i="53"/>
  <c r="E8" i="53"/>
  <c r="E7" i="53"/>
  <c r="D7" i="53"/>
  <c r="E6" i="53"/>
  <c r="D8" i="53"/>
  <c r="E10" i="53"/>
  <c r="D18" i="53"/>
  <c r="D11" i="53"/>
  <c r="E9" i="53"/>
  <c r="D17" i="53"/>
  <c r="E16" i="53"/>
  <c r="E17" i="53"/>
  <c r="E18" i="53"/>
  <c r="G7" i="54"/>
  <c r="M7" i="54"/>
  <c r="S7" i="54"/>
  <c r="Y7" i="54"/>
  <c r="AB28" i="52" l="1"/>
  <c r="Y28" i="52"/>
  <c r="V28" i="52"/>
  <c r="S28" i="52"/>
  <c r="P28" i="52"/>
  <c r="M28" i="52"/>
  <c r="J28" i="52"/>
  <c r="G28" i="52"/>
  <c r="D28" i="52"/>
  <c r="AB27" i="52"/>
  <c r="Y27" i="52"/>
  <c r="V27" i="52"/>
  <c r="S27" i="52"/>
  <c r="P27" i="52"/>
  <c r="M27" i="52"/>
  <c r="J27" i="52"/>
  <c r="G27" i="52"/>
  <c r="D27" i="52"/>
  <c r="AB26" i="52"/>
  <c r="Y26" i="52"/>
  <c r="V26" i="52"/>
  <c r="S26" i="52"/>
  <c r="P26" i="52"/>
  <c r="M26" i="52"/>
  <c r="J26" i="52"/>
  <c r="G26" i="52"/>
  <c r="D26" i="52"/>
  <c r="AB25" i="52"/>
  <c r="Y25" i="52"/>
  <c r="V25" i="52"/>
  <c r="S25" i="52"/>
  <c r="P25" i="52"/>
  <c r="M25" i="52"/>
  <c r="J25" i="52"/>
  <c r="G25" i="52"/>
  <c r="D25" i="52"/>
  <c r="AB24" i="52"/>
  <c r="Y24" i="52"/>
  <c r="V24" i="52"/>
  <c r="S24" i="52"/>
  <c r="P24" i="52"/>
  <c r="M24" i="52"/>
  <c r="J24" i="52"/>
  <c r="G24" i="52"/>
  <c r="D24" i="52"/>
  <c r="AB23" i="52"/>
  <c r="Y23" i="52"/>
  <c r="V23" i="52"/>
  <c r="S23" i="52"/>
  <c r="P23" i="52"/>
  <c r="M23" i="52"/>
  <c r="J23" i="52"/>
  <c r="G23" i="52"/>
  <c r="D23" i="52"/>
  <c r="AB22" i="52"/>
  <c r="Y22" i="52"/>
  <c r="V22" i="52"/>
  <c r="S22" i="52"/>
  <c r="P22" i="52"/>
  <c r="M22" i="52"/>
  <c r="J22" i="52"/>
  <c r="G22" i="52"/>
  <c r="D22" i="52"/>
  <c r="AB21" i="52"/>
  <c r="Y21" i="52"/>
  <c r="V21" i="52"/>
  <c r="S21" i="52"/>
  <c r="P21" i="52"/>
  <c r="M21" i="52"/>
  <c r="J21" i="52"/>
  <c r="G21" i="52"/>
  <c r="D21" i="52"/>
  <c r="AB20" i="52"/>
  <c r="Y20" i="52"/>
  <c r="V20" i="52"/>
  <c r="S20" i="52"/>
  <c r="P20" i="52"/>
  <c r="M20" i="52"/>
  <c r="J20" i="52"/>
  <c r="G20" i="52"/>
  <c r="D20" i="52"/>
  <c r="AB19" i="52"/>
  <c r="Y19" i="52"/>
  <c r="V19" i="52"/>
  <c r="S19" i="52"/>
  <c r="P19" i="52"/>
  <c r="M19" i="52"/>
  <c r="J19" i="52"/>
  <c r="G19" i="52"/>
  <c r="D19" i="52"/>
  <c r="AB18" i="52"/>
  <c r="Y18" i="52"/>
  <c r="V18" i="52"/>
  <c r="S18" i="52"/>
  <c r="P18" i="52"/>
  <c r="M18" i="52"/>
  <c r="J18" i="52"/>
  <c r="G18" i="52"/>
  <c r="D18" i="52"/>
  <c r="AB17" i="52"/>
  <c r="Y17" i="52"/>
  <c r="V17" i="52"/>
  <c r="S17" i="52"/>
  <c r="P17" i="52"/>
  <c r="M17" i="52"/>
  <c r="J17" i="52"/>
  <c r="G17" i="52"/>
  <c r="D17" i="52"/>
  <c r="AB16" i="52"/>
  <c r="Y16" i="52"/>
  <c r="V16" i="52"/>
  <c r="S16" i="52"/>
  <c r="P16" i="52"/>
  <c r="M16" i="52"/>
  <c r="J16" i="52"/>
  <c r="G16" i="52"/>
  <c r="D16" i="52"/>
  <c r="AB15" i="52"/>
  <c r="Y15" i="52"/>
  <c r="V15" i="52"/>
  <c r="S15" i="52"/>
  <c r="P15" i="52"/>
  <c r="M15" i="52"/>
  <c r="J15" i="52"/>
  <c r="G15" i="52"/>
  <c r="D15" i="52"/>
  <c r="AB14" i="52"/>
  <c r="Y14" i="52"/>
  <c r="V14" i="52"/>
  <c r="S14" i="52"/>
  <c r="P14" i="52"/>
  <c r="M14" i="52"/>
  <c r="J14" i="52"/>
  <c r="G14" i="52"/>
  <c r="D14" i="52"/>
  <c r="AB13" i="52"/>
  <c r="Y13" i="52"/>
  <c r="V13" i="52"/>
  <c r="S13" i="52"/>
  <c r="P13" i="52"/>
  <c r="M13" i="52"/>
  <c r="J13" i="52"/>
  <c r="G13" i="52"/>
  <c r="D13" i="52"/>
  <c r="AB12" i="52"/>
  <c r="Y12" i="52"/>
  <c r="V12" i="52"/>
  <c r="S12" i="52"/>
  <c r="P12" i="52"/>
  <c r="M12" i="52"/>
  <c r="J12" i="52"/>
  <c r="G12" i="52"/>
  <c r="D12" i="52"/>
  <c r="AB11" i="52"/>
  <c r="Y11" i="52"/>
  <c r="V11" i="52"/>
  <c r="S11" i="52"/>
  <c r="P11" i="52"/>
  <c r="M11" i="52"/>
  <c r="J11" i="52"/>
  <c r="G11" i="52"/>
  <c r="D11" i="52"/>
  <c r="AB10" i="52"/>
  <c r="Y10" i="52"/>
  <c r="V10" i="52"/>
  <c r="S10" i="52"/>
  <c r="P10" i="52"/>
  <c r="M10" i="52"/>
  <c r="J10" i="52"/>
  <c r="G10" i="52"/>
  <c r="D10" i="52"/>
  <c r="AB9" i="52"/>
  <c r="Y9" i="52"/>
  <c r="V9" i="52"/>
  <c r="S9" i="52"/>
  <c r="P9" i="52"/>
  <c r="M9" i="52"/>
  <c r="J9" i="52"/>
  <c r="G9" i="52"/>
  <c r="D9" i="52"/>
  <c r="AB8" i="52"/>
  <c r="Y8" i="52"/>
  <c r="V8" i="52"/>
  <c r="S8" i="52"/>
  <c r="P8" i="52"/>
  <c r="M8" i="52"/>
  <c r="J8" i="52"/>
  <c r="G8" i="52"/>
  <c r="D8" i="52"/>
  <c r="AA7" i="52"/>
  <c r="C18" i="51" s="1"/>
  <c r="Z7" i="52"/>
  <c r="B18" i="51" s="1"/>
  <c r="X7" i="52"/>
  <c r="W7" i="52"/>
  <c r="B17" i="51" s="1"/>
  <c r="U7" i="52"/>
  <c r="C16" i="51" s="1"/>
  <c r="T7" i="52"/>
  <c r="R7" i="52"/>
  <c r="C11" i="51" s="1"/>
  <c r="Q7" i="52"/>
  <c r="B11" i="51" s="1"/>
  <c r="O7" i="52"/>
  <c r="C10" i="51" s="1"/>
  <c r="N7" i="52"/>
  <c r="L7" i="52"/>
  <c r="C9" i="51" s="1"/>
  <c r="K7" i="52"/>
  <c r="B9" i="51" s="1"/>
  <c r="I7" i="52"/>
  <c r="C8" i="51" s="1"/>
  <c r="H7" i="52"/>
  <c r="F7" i="52"/>
  <c r="C7" i="51" s="1"/>
  <c r="E7" i="52"/>
  <c r="B7" i="51" s="1"/>
  <c r="C7" i="52"/>
  <c r="C6" i="51" s="1"/>
  <c r="B7" i="52"/>
  <c r="C17" i="51"/>
  <c r="AB28" i="50"/>
  <c r="Y28" i="50"/>
  <c r="V28" i="50"/>
  <c r="S28" i="50"/>
  <c r="P28" i="50"/>
  <c r="M28" i="50"/>
  <c r="J28" i="50"/>
  <c r="G28" i="50"/>
  <c r="D28" i="50"/>
  <c r="AB27" i="50"/>
  <c r="Y27" i="50"/>
  <c r="V27" i="50"/>
  <c r="S27" i="50"/>
  <c r="P27" i="50"/>
  <c r="M27" i="50"/>
  <c r="J27" i="50"/>
  <c r="G27" i="50"/>
  <c r="D27" i="50"/>
  <c r="AB26" i="50"/>
  <c r="Y26" i="50"/>
  <c r="V26" i="50"/>
  <c r="S26" i="50"/>
  <c r="P26" i="50"/>
  <c r="M26" i="50"/>
  <c r="J26" i="50"/>
  <c r="G26" i="50"/>
  <c r="D26" i="50"/>
  <c r="AB25" i="50"/>
  <c r="Y25" i="50"/>
  <c r="V25" i="50"/>
  <c r="S25" i="50"/>
  <c r="P25" i="50"/>
  <c r="M25" i="50"/>
  <c r="J25" i="50"/>
  <c r="G25" i="50"/>
  <c r="D25" i="50"/>
  <c r="AB24" i="50"/>
  <c r="Y24" i="50"/>
  <c r="V24" i="50"/>
  <c r="S24" i="50"/>
  <c r="P24" i="50"/>
  <c r="M24" i="50"/>
  <c r="J24" i="50"/>
  <c r="G24" i="50"/>
  <c r="D24" i="50"/>
  <c r="AB23" i="50"/>
  <c r="Y23" i="50"/>
  <c r="V23" i="50"/>
  <c r="S23" i="50"/>
  <c r="P23" i="50"/>
  <c r="M23" i="50"/>
  <c r="J23" i="50"/>
  <c r="G23" i="50"/>
  <c r="D23" i="50"/>
  <c r="AB22" i="50"/>
  <c r="Y22" i="50"/>
  <c r="V22" i="50"/>
  <c r="S22" i="50"/>
  <c r="P22" i="50"/>
  <c r="M22" i="50"/>
  <c r="J22" i="50"/>
  <c r="G22" i="50"/>
  <c r="D22" i="50"/>
  <c r="AB21" i="50"/>
  <c r="Y21" i="50"/>
  <c r="V21" i="50"/>
  <c r="S21" i="50"/>
  <c r="P21" i="50"/>
  <c r="M21" i="50"/>
  <c r="J21" i="50"/>
  <c r="G21" i="50"/>
  <c r="D21" i="50"/>
  <c r="AB20" i="50"/>
  <c r="Y20" i="50"/>
  <c r="V20" i="50"/>
  <c r="S20" i="50"/>
  <c r="P20" i="50"/>
  <c r="M20" i="50"/>
  <c r="J20" i="50"/>
  <c r="G20" i="50"/>
  <c r="D20" i="50"/>
  <c r="AB19" i="50"/>
  <c r="Y19" i="50"/>
  <c r="V19" i="50"/>
  <c r="S19" i="50"/>
  <c r="P19" i="50"/>
  <c r="M19" i="50"/>
  <c r="J19" i="50"/>
  <c r="G19" i="50"/>
  <c r="D19" i="50"/>
  <c r="AB18" i="50"/>
  <c r="Y18" i="50"/>
  <c r="V18" i="50"/>
  <c r="S18" i="50"/>
  <c r="P18" i="50"/>
  <c r="M18" i="50"/>
  <c r="J18" i="50"/>
  <c r="G18" i="50"/>
  <c r="D18" i="50"/>
  <c r="AB17" i="50"/>
  <c r="Y17" i="50"/>
  <c r="V17" i="50"/>
  <c r="S17" i="50"/>
  <c r="P17" i="50"/>
  <c r="M17" i="50"/>
  <c r="J17" i="50"/>
  <c r="G17" i="50"/>
  <c r="D17" i="50"/>
  <c r="AB16" i="50"/>
  <c r="Y16" i="50"/>
  <c r="V16" i="50"/>
  <c r="S16" i="50"/>
  <c r="P16" i="50"/>
  <c r="M16" i="50"/>
  <c r="J16" i="50"/>
  <c r="G16" i="50"/>
  <c r="D16" i="50"/>
  <c r="AB15" i="50"/>
  <c r="Y15" i="50"/>
  <c r="V15" i="50"/>
  <c r="S15" i="50"/>
  <c r="P15" i="50"/>
  <c r="M15" i="50"/>
  <c r="J15" i="50"/>
  <c r="G15" i="50"/>
  <c r="D15" i="50"/>
  <c r="AB14" i="50"/>
  <c r="Y14" i="50"/>
  <c r="V14" i="50"/>
  <c r="S14" i="50"/>
  <c r="P14" i="50"/>
  <c r="M14" i="50"/>
  <c r="J14" i="50"/>
  <c r="G14" i="50"/>
  <c r="D14" i="50"/>
  <c r="AB13" i="50"/>
  <c r="Y13" i="50"/>
  <c r="V13" i="50"/>
  <c r="S13" i="50"/>
  <c r="P13" i="50"/>
  <c r="M13" i="50"/>
  <c r="J13" i="50"/>
  <c r="G13" i="50"/>
  <c r="D13" i="50"/>
  <c r="AB12" i="50"/>
  <c r="Y12" i="50"/>
  <c r="V12" i="50"/>
  <c r="S12" i="50"/>
  <c r="P12" i="50"/>
  <c r="M12" i="50"/>
  <c r="J12" i="50"/>
  <c r="G12" i="50"/>
  <c r="D12" i="50"/>
  <c r="AB11" i="50"/>
  <c r="Y11" i="50"/>
  <c r="V11" i="50"/>
  <c r="S11" i="50"/>
  <c r="P11" i="50"/>
  <c r="M11" i="50"/>
  <c r="J11" i="50"/>
  <c r="G11" i="50"/>
  <c r="D11" i="50"/>
  <c r="AB10" i="50"/>
  <c r="Y10" i="50"/>
  <c r="V10" i="50"/>
  <c r="S10" i="50"/>
  <c r="P10" i="50"/>
  <c r="M10" i="50"/>
  <c r="J10" i="50"/>
  <c r="G10" i="50"/>
  <c r="D10" i="50"/>
  <c r="AB9" i="50"/>
  <c r="Y9" i="50"/>
  <c r="V9" i="50"/>
  <c r="S9" i="50"/>
  <c r="P9" i="50"/>
  <c r="M9" i="50"/>
  <c r="J9" i="50"/>
  <c r="G9" i="50"/>
  <c r="D9" i="50"/>
  <c r="AB8" i="50"/>
  <c r="Y8" i="50"/>
  <c r="V8" i="50"/>
  <c r="S8" i="50"/>
  <c r="P8" i="50"/>
  <c r="M8" i="50"/>
  <c r="J8" i="50"/>
  <c r="G8" i="50"/>
  <c r="D8" i="50"/>
  <c r="AA7" i="50"/>
  <c r="C17" i="49" s="1"/>
  <c r="Z7" i="50"/>
  <c r="B17" i="49" s="1"/>
  <c r="X7" i="50"/>
  <c r="C16" i="49" s="1"/>
  <c r="W7" i="50"/>
  <c r="B16" i="49" s="1"/>
  <c r="U7" i="50"/>
  <c r="C15" i="49" s="1"/>
  <c r="T7" i="50"/>
  <c r="R7" i="50"/>
  <c r="C10" i="49" s="1"/>
  <c r="Q7" i="50"/>
  <c r="B10" i="49" s="1"/>
  <c r="O7" i="50"/>
  <c r="C9" i="49" s="1"/>
  <c r="N7" i="50"/>
  <c r="L7" i="50"/>
  <c r="C8" i="49" s="1"/>
  <c r="K7" i="50"/>
  <c r="B8" i="49" s="1"/>
  <c r="I7" i="50"/>
  <c r="C7" i="49" s="1"/>
  <c r="H7" i="50"/>
  <c r="F7" i="50"/>
  <c r="C6" i="49" s="1"/>
  <c r="E7" i="50"/>
  <c r="B6" i="49" s="1"/>
  <c r="C7" i="50"/>
  <c r="C5" i="49" s="1"/>
  <c r="B7" i="50"/>
  <c r="B5" i="49" s="1"/>
  <c r="V7" i="52" l="1"/>
  <c r="V7" i="50"/>
  <c r="P7" i="50"/>
  <c r="AB7" i="52"/>
  <c r="P7" i="52"/>
  <c r="D7" i="52"/>
  <c r="B6" i="51"/>
  <c r="E6" i="51" s="1"/>
  <c r="D10" i="49"/>
  <c r="B9" i="49"/>
  <c r="D9" i="49" s="1"/>
  <c r="D8" i="49"/>
  <c r="D6" i="49"/>
  <c r="J7" i="52"/>
  <c r="B10" i="51"/>
  <c r="D10" i="51" s="1"/>
  <c r="D5" i="49"/>
  <c r="D11" i="51"/>
  <c r="D9" i="51"/>
  <c r="D7" i="51"/>
  <c r="AB7" i="50"/>
  <c r="J7" i="50"/>
  <c r="D7" i="50"/>
  <c r="B16" i="51"/>
  <c r="D16" i="51" s="1"/>
  <c r="B8" i="51"/>
  <c r="D8" i="51" s="1"/>
  <c r="D18" i="51"/>
  <c r="D17" i="51"/>
  <c r="E7" i="51"/>
  <c r="E9" i="51"/>
  <c r="E10" i="51"/>
  <c r="E11" i="51"/>
  <c r="E17" i="51"/>
  <c r="E18" i="51"/>
  <c r="G7" i="52"/>
  <c r="M7" i="52"/>
  <c r="S7" i="52"/>
  <c r="Y7" i="52"/>
  <c r="D17" i="49"/>
  <c r="B15" i="49"/>
  <c r="D15" i="49" s="1"/>
  <c r="B7" i="49"/>
  <c r="D7" i="49" s="1"/>
  <c r="D16" i="49"/>
  <c r="E5" i="49"/>
  <c r="E6" i="49"/>
  <c r="E7" i="49"/>
  <c r="E8" i="49"/>
  <c r="E10" i="49"/>
  <c r="E16" i="49"/>
  <c r="E17" i="49"/>
  <c r="G7" i="50"/>
  <c r="M7" i="50"/>
  <c r="S7" i="50"/>
  <c r="Y7" i="50"/>
  <c r="AB28" i="48"/>
  <c r="Y28" i="48"/>
  <c r="V28" i="48"/>
  <c r="S28" i="48"/>
  <c r="P28" i="48"/>
  <c r="M28" i="48"/>
  <c r="J28" i="48"/>
  <c r="G28" i="48"/>
  <c r="D28" i="48"/>
  <c r="AB27" i="48"/>
  <c r="Y27" i="48"/>
  <c r="V27" i="48"/>
  <c r="S27" i="48"/>
  <c r="P27" i="48"/>
  <c r="M27" i="48"/>
  <c r="J27" i="48"/>
  <c r="G27" i="48"/>
  <c r="D27" i="48"/>
  <c r="AB26" i="48"/>
  <c r="Y26" i="48"/>
  <c r="V26" i="48"/>
  <c r="S26" i="48"/>
  <c r="P26" i="48"/>
  <c r="M26" i="48"/>
  <c r="J26" i="48"/>
  <c r="G26" i="48"/>
  <c r="D26" i="48"/>
  <c r="AB25" i="48"/>
  <c r="Y25" i="48"/>
  <c r="V25" i="48"/>
  <c r="S25" i="48"/>
  <c r="P25" i="48"/>
  <c r="M25" i="48"/>
  <c r="J25" i="48"/>
  <c r="G25" i="48"/>
  <c r="D25" i="48"/>
  <c r="AB24" i="48"/>
  <c r="Y24" i="48"/>
  <c r="V24" i="48"/>
  <c r="S24" i="48"/>
  <c r="P24" i="48"/>
  <c r="M24" i="48"/>
  <c r="J24" i="48"/>
  <c r="G24" i="48"/>
  <c r="D24" i="48"/>
  <c r="AB23" i="48"/>
  <c r="Y23" i="48"/>
  <c r="V23" i="48"/>
  <c r="S23" i="48"/>
  <c r="P23" i="48"/>
  <c r="M23" i="48"/>
  <c r="J23" i="48"/>
  <c r="G23" i="48"/>
  <c r="D23" i="48"/>
  <c r="AB22" i="48"/>
  <c r="Y22" i="48"/>
  <c r="V22" i="48"/>
  <c r="S22" i="48"/>
  <c r="P22" i="48"/>
  <c r="M22" i="48"/>
  <c r="J22" i="48"/>
  <c r="G22" i="48"/>
  <c r="D22" i="48"/>
  <c r="AB21" i="48"/>
  <c r="Y21" i="48"/>
  <c r="V21" i="48"/>
  <c r="S21" i="48"/>
  <c r="P21" i="48"/>
  <c r="M21" i="48"/>
  <c r="J21" i="48"/>
  <c r="G21" i="48"/>
  <c r="D21" i="48"/>
  <c r="AB20" i="48"/>
  <c r="Y20" i="48"/>
  <c r="V20" i="48"/>
  <c r="S20" i="48"/>
  <c r="P20" i="48"/>
  <c r="M20" i="48"/>
  <c r="J20" i="48"/>
  <c r="G20" i="48"/>
  <c r="D20" i="48"/>
  <c r="AB19" i="48"/>
  <c r="Y19" i="48"/>
  <c r="V19" i="48"/>
  <c r="S19" i="48"/>
  <c r="P19" i="48"/>
  <c r="M19" i="48"/>
  <c r="J19" i="48"/>
  <c r="G19" i="48"/>
  <c r="D19" i="48"/>
  <c r="AB18" i="48"/>
  <c r="Y18" i="48"/>
  <c r="V18" i="48"/>
  <c r="S18" i="48"/>
  <c r="P18" i="48"/>
  <c r="M18" i="48"/>
  <c r="J18" i="48"/>
  <c r="G18" i="48"/>
  <c r="D18" i="48"/>
  <c r="AB17" i="48"/>
  <c r="Y17" i="48"/>
  <c r="V17" i="48"/>
  <c r="S17" i="48"/>
  <c r="P17" i="48"/>
  <c r="M17" i="48"/>
  <c r="J17" i="48"/>
  <c r="G17" i="48"/>
  <c r="D17" i="48"/>
  <c r="AB16" i="48"/>
  <c r="Y16" i="48"/>
  <c r="V16" i="48"/>
  <c r="S16" i="48"/>
  <c r="P16" i="48"/>
  <c r="M16" i="48"/>
  <c r="J16" i="48"/>
  <c r="G16" i="48"/>
  <c r="D16" i="48"/>
  <c r="AB15" i="48"/>
  <c r="Y15" i="48"/>
  <c r="V15" i="48"/>
  <c r="S15" i="48"/>
  <c r="P15" i="48"/>
  <c r="M15" i="48"/>
  <c r="J15" i="48"/>
  <c r="G15" i="48"/>
  <c r="D15" i="48"/>
  <c r="AB14" i="48"/>
  <c r="Y14" i="48"/>
  <c r="V14" i="48"/>
  <c r="S14" i="48"/>
  <c r="P14" i="48"/>
  <c r="M14" i="48"/>
  <c r="J14" i="48"/>
  <c r="G14" i="48"/>
  <c r="D14" i="48"/>
  <c r="AB13" i="48"/>
  <c r="Y13" i="48"/>
  <c r="V13" i="48"/>
  <c r="S13" i="48"/>
  <c r="P13" i="48"/>
  <c r="M13" i="48"/>
  <c r="J13" i="48"/>
  <c r="G13" i="48"/>
  <c r="D13" i="48"/>
  <c r="AB12" i="48"/>
  <c r="Y12" i="48"/>
  <c r="V12" i="48"/>
  <c r="S12" i="48"/>
  <c r="P12" i="48"/>
  <c r="M12" i="48"/>
  <c r="J12" i="48"/>
  <c r="G12" i="48"/>
  <c r="D12" i="48"/>
  <c r="AB11" i="48"/>
  <c r="Y11" i="48"/>
  <c r="V11" i="48"/>
  <c r="S11" i="48"/>
  <c r="P11" i="48"/>
  <c r="M11" i="48"/>
  <c r="J11" i="48"/>
  <c r="G11" i="48"/>
  <c r="D11" i="48"/>
  <c r="AB10" i="48"/>
  <c r="Y10" i="48"/>
  <c r="V10" i="48"/>
  <c r="S10" i="48"/>
  <c r="P10" i="48"/>
  <c r="M10" i="48"/>
  <c r="J10" i="48"/>
  <c r="G10" i="48"/>
  <c r="D10" i="48"/>
  <c r="AB9" i="48"/>
  <c r="Y9" i="48"/>
  <c r="V9" i="48"/>
  <c r="S9" i="48"/>
  <c r="P9" i="48"/>
  <c r="M9" i="48"/>
  <c r="J9" i="48"/>
  <c r="G9" i="48"/>
  <c r="D9" i="48"/>
  <c r="AB8" i="48"/>
  <c r="Y8" i="48"/>
  <c r="V8" i="48"/>
  <c r="S8" i="48"/>
  <c r="P8" i="48"/>
  <c r="M8" i="48"/>
  <c r="J8" i="48"/>
  <c r="G8" i="48"/>
  <c r="D8" i="48"/>
  <c r="AA7" i="48"/>
  <c r="C17" i="42" s="1"/>
  <c r="Z7" i="48"/>
  <c r="B17" i="42" s="1"/>
  <c r="X7" i="48"/>
  <c r="C16" i="42" s="1"/>
  <c r="W7" i="48"/>
  <c r="B16" i="42" s="1"/>
  <c r="U7" i="48"/>
  <c r="C15" i="42" s="1"/>
  <c r="T7" i="48"/>
  <c r="B15" i="42" s="1"/>
  <c r="R7" i="48"/>
  <c r="C10" i="42" s="1"/>
  <c r="Q7" i="48"/>
  <c r="B10" i="42" s="1"/>
  <c r="O7" i="48"/>
  <c r="C9" i="42" s="1"/>
  <c r="N7" i="48"/>
  <c r="B9" i="42" s="1"/>
  <c r="L7" i="48"/>
  <c r="C8" i="42" s="1"/>
  <c r="K7" i="48"/>
  <c r="B8" i="42" s="1"/>
  <c r="I7" i="48"/>
  <c r="C7" i="42" s="1"/>
  <c r="H7" i="48"/>
  <c r="B7" i="42" s="1"/>
  <c r="F7" i="48"/>
  <c r="C6" i="42" s="1"/>
  <c r="E7" i="48"/>
  <c r="B6" i="42" s="1"/>
  <c r="C7" i="48"/>
  <c r="C5" i="42" s="1"/>
  <c r="B7" i="48"/>
  <c r="B5" i="42" s="1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P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V8" i="39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Y8" i="39"/>
  <c r="Y9" i="39"/>
  <c r="Y10" i="39"/>
  <c r="Y11" i="39"/>
  <c r="Y12" i="39"/>
  <c r="Y13" i="39"/>
  <c r="Y14" i="39"/>
  <c r="Y15" i="39"/>
  <c r="Y16" i="39"/>
  <c r="Y17" i="39"/>
  <c r="Y18" i="39"/>
  <c r="Y19" i="39"/>
  <c r="Y20" i="39"/>
  <c r="Y21" i="39"/>
  <c r="Y22" i="39"/>
  <c r="Y23" i="39"/>
  <c r="Y24" i="39"/>
  <c r="Y25" i="39"/>
  <c r="Y26" i="39"/>
  <c r="Y27" i="39"/>
  <c r="Y28" i="39"/>
  <c r="AB8" i="39"/>
  <c r="AB9" i="39"/>
  <c r="AB10" i="39"/>
  <c r="AB11" i="39"/>
  <c r="AB12" i="39"/>
  <c r="AB13" i="39"/>
  <c r="AB14" i="39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AA7" i="39"/>
  <c r="C18" i="23" s="1"/>
  <c r="Z7" i="39"/>
  <c r="B18" i="23" s="1"/>
  <c r="X7" i="39"/>
  <c r="C17" i="23" s="1"/>
  <c r="W7" i="39"/>
  <c r="U7" i="39"/>
  <c r="C16" i="23" s="1"/>
  <c r="T7" i="39"/>
  <c r="B16" i="23" s="1"/>
  <c r="R7" i="39"/>
  <c r="C11" i="23" s="1"/>
  <c r="Q7" i="39"/>
  <c r="O7" i="39"/>
  <c r="C10" i="23" s="1"/>
  <c r="N7" i="39"/>
  <c r="L7" i="39"/>
  <c r="C9" i="23" s="1"/>
  <c r="K7" i="39"/>
  <c r="B9" i="23" s="1"/>
  <c r="I7" i="39"/>
  <c r="C8" i="23" s="1"/>
  <c r="H7" i="39"/>
  <c r="B8" i="23" s="1"/>
  <c r="F7" i="39"/>
  <c r="C7" i="23" s="1"/>
  <c r="E7" i="39"/>
  <c r="C7" i="39"/>
  <c r="C6" i="23" s="1"/>
  <c r="B7" i="39"/>
  <c r="B6" i="23" s="1"/>
  <c r="D6" i="51" l="1"/>
  <c r="E15" i="42"/>
  <c r="E10" i="42"/>
  <c r="Y7" i="39"/>
  <c r="P7" i="39"/>
  <c r="G7" i="39"/>
  <c r="E9" i="49"/>
  <c r="E8" i="42"/>
  <c r="S7" i="39"/>
  <c r="E16" i="51"/>
  <c r="E15" i="49"/>
  <c r="E17" i="42"/>
  <c r="D16" i="42"/>
  <c r="D15" i="42"/>
  <c r="D10" i="42"/>
  <c r="E9" i="42"/>
  <c r="D8" i="42"/>
  <c r="D7" i="42"/>
  <c r="D6" i="42"/>
  <c r="E5" i="42"/>
  <c r="B10" i="23"/>
  <c r="D10" i="23" s="1"/>
  <c r="B7" i="23"/>
  <c r="E7" i="23" s="1"/>
  <c r="B11" i="23"/>
  <c r="E11" i="23" s="1"/>
  <c r="B17" i="23"/>
  <c r="E17" i="23" s="1"/>
  <c r="D17" i="42"/>
  <c r="AB7" i="48"/>
  <c r="E16" i="42"/>
  <c r="Y7" i="48"/>
  <c r="V7" i="48"/>
  <c r="S7" i="48"/>
  <c r="D9" i="42"/>
  <c r="P7" i="48"/>
  <c r="M7" i="48"/>
  <c r="E7" i="42"/>
  <c r="J7" i="48"/>
  <c r="E6" i="42"/>
  <c r="G7" i="48"/>
  <c r="D5" i="42"/>
  <c r="D7" i="48"/>
  <c r="AB7" i="39"/>
  <c r="V7" i="39"/>
  <c r="M7" i="39"/>
  <c r="J7" i="39"/>
  <c r="D7" i="39"/>
  <c r="E8" i="51"/>
  <c r="E18" i="23"/>
  <c r="D17" i="23"/>
  <c r="D18" i="23"/>
  <c r="E16" i="23"/>
  <c r="D16" i="23"/>
  <c r="E8" i="23"/>
  <c r="E9" i="23"/>
  <c r="D8" i="23"/>
  <c r="D9" i="23"/>
  <c r="E6" i="23"/>
  <c r="D6" i="23"/>
  <c r="E10" i="23" l="1"/>
  <c r="D11" i="23"/>
  <c r="D7" i="23"/>
</calcChain>
</file>

<file path=xl/sharedStrings.xml><?xml version="1.0" encoding="utf-8"?>
<sst xmlns="http://schemas.openxmlformats.org/spreadsheetml/2006/main" count="693" uniqueCount="89">
  <si>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</si>
  <si>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</si>
  <si>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</si>
  <si>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</si>
  <si>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</si>
  <si>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</si>
  <si>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</si>
  <si>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</si>
  <si>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</si>
  <si>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</si>
  <si>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</si>
  <si>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</si>
  <si>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</si>
  <si>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2020</t>
  </si>
  <si>
    <t>Отримували послуги на кінець періоду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</si>
  <si>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</si>
  <si>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</si>
  <si>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</si>
  <si>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</si>
  <si>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 xml:space="preserve">Отримували послуги 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</si>
  <si>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</si>
  <si>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</si>
  <si>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</si>
  <si>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</si>
  <si>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</si>
  <si>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2021</t>
  </si>
  <si>
    <t>Всього по області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</si>
  <si>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</si>
  <si>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</si>
  <si>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</si>
  <si>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</si>
  <si>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</si>
  <si>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</si>
  <si>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</si>
  <si>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</si>
  <si>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</si>
  <si>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</si>
  <si>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</si>
  <si>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</si>
  <si>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</si>
  <si>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</si>
  <si>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</si>
  <si>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</si>
  <si>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</si>
  <si>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</si>
  <si>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</si>
  <si>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</si>
  <si>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</si>
  <si>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</si>
  <si>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>Надання послуг Чернігівською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</si>
  <si>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</si>
  <si>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</si>
  <si>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</si>
  <si>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</si>
  <si>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</si>
  <si>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</si>
  <si>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</si>
  <si>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</si>
  <si>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</si>
  <si>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</si>
  <si>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</si>
  <si>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</si>
  <si>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</si>
  <si>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</si>
  <si>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</si>
  <si>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</si>
  <si>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</si>
  <si>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</si>
  <si>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</si>
  <si>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</si>
  <si>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</si>
  <si>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</si>
  <si>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</si>
  <si>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</si>
  <si>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січень-серпень 2020 р.</t>
  </si>
  <si>
    <t>січень-серпень 2021 р.</t>
  </si>
  <si>
    <t xml:space="preserve">  1 вересня 2020 р.</t>
  </si>
  <si>
    <t xml:space="preserve">  1 вересня 2021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</si>
  <si>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у січні-серпні 2020-2021 рр.                                                                   </t>
    </r>
    <r>
      <rPr>
        <b/>
        <i/>
        <sz val="16"/>
        <rFont val="Times New Roman Cyr"/>
        <charset val="204"/>
      </rPr>
      <t xml:space="preserve">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</si>
  <si>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                                                                              особам з інвалідністю у січні-серпні 2020-2021 рр.</t>
  </si>
  <si>
    <t>Надання послуг Чернігівською обласною службою зайнятості особам з числа військовослужбовців, які брали участь в антитерористичній операції  (операції об'єднаних сил)                             у січні-серпні 2020-2021рр.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</si>
  <si>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                                                        у січні-серпні 2020-2021рр.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</si>
  <si>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років
у січні-серпні 2020-2021 рр.</t>
  </si>
  <si>
    <t>у січні-серпні 2021 року</t>
  </si>
  <si>
    <t>Станом на 01.09.2021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</si>
  <si>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січні-серпні 2021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</si>
  <si>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січні-серпні 2021 року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</si>
  <si>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січні-серпні 2020-2021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</si>
  <si>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січні-серпні 2020-2021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</si>
</sst>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6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</cellStyleXfs>
  <cellXfs count="139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3" applyFont="1" applyFill="1" applyBorder="1" applyAlignment="1">
      <alignment horizontal="left" vertical="center"/>
    </xf>
    <xf numFmtId="1" fontId="4" fillId="0" borderId="6" xfId="17" applyNumberFormat="1" applyFont="1" applyFill="1" applyBorder="1" applyAlignment="1" applyProtection="1">
      <alignment horizontal="left" vertical="center" wrapText="1"/>
      <protection locked="0"/>
    </xf>
    <xf numFmtId="1" fontId="13" fillId="0" borderId="6" xfId="17" applyNumberFormat="1" applyFont="1" applyFill="1" applyBorder="1" applyAlignment="1" applyProtection="1">
      <alignment horizontal="left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3" fontId="46" fillId="0" borderId="6" xfId="15" applyNumberFormat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3" fontId="29" fillId="40" borderId="6" xfId="12" applyNumberFormat="1" applyFont="1" applyFill="1" applyBorder="1" applyAlignment="1">
      <alignment horizontal="center" vertical="center"/>
    </xf>
    <xf numFmtId="3" fontId="26" fillId="40" borderId="6" xfId="12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37" fillId="0" borderId="0" xfId="12" applyFont="1" applyFill="1" applyBorder="1" applyAlignment="1">
      <alignment horizontal="center" vertical="top" wrapText="1"/>
    </xf>
    <xf numFmtId="1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43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1</v>
          </cell>
          <cell r="K9">
            <v>1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5</v>
          </cell>
          <cell r="K10">
            <v>5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10</v>
          </cell>
          <cell r="K11">
            <v>10</v>
          </cell>
          <cell r="L11">
            <v>3</v>
          </cell>
        </row>
        <row r="12">
          <cell r="D12">
            <v>0</v>
          </cell>
          <cell r="G12">
            <v>0</v>
          </cell>
          <cell r="J12">
            <v>2</v>
          </cell>
          <cell r="K12">
            <v>2</v>
          </cell>
          <cell r="L12">
            <v>1</v>
          </cell>
        </row>
        <row r="13">
          <cell r="D13">
            <v>0</v>
          </cell>
          <cell r="G13">
            <v>0</v>
          </cell>
          <cell r="J13">
            <v>6</v>
          </cell>
          <cell r="K13">
            <v>6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2</v>
          </cell>
          <cell r="K14">
            <v>2</v>
          </cell>
          <cell r="L14">
            <v>1</v>
          </cell>
        </row>
        <row r="15">
          <cell r="D15">
            <v>0</v>
          </cell>
          <cell r="G15">
            <v>0</v>
          </cell>
          <cell r="J15">
            <v>3</v>
          </cell>
          <cell r="K15">
            <v>2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1</v>
          </cell>
          <cell r="K16">
            <v>1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1</v>
          </cell>
          <cell r="K17">
            <v>1</v>
          </cell>
          <cell r="L17">
            <v>2</v>
          </cell>
        </row>
        <row r="18">
          <cell r="D18">
            <v>0</v>
          </cell>
          <cell r="G18">
            <v>0</v>
          </cell>
          <cell r="J18">
            <v>1</v>
          </cell>
          <cell r="K18">
            <v>1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G20">
            <v>0</v>
          </cell>
          <cell r="J20">
            <v>7</v>
          </cell>
          <cell r="K20">
            <v>7</v>
          </cell>
          <cell r="L20">
            <v>0</v>
          </cell>
        </row>
        <row r="21">
          <cell r="D21">
            <v>0</v>
          </cell>
          <cell r="G21">
            <v>0</v>
          </cell>
          <cell r="J21">
            <v>1</v>
          </cell>
          <cell r="K21">
            <v>1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G25">
            <v>0</v>
          </cell>
          <cell r="J25">
            <v>1</v>
          </cell>
          <cell r="K25">
            <v>0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1</v>
          </cell>
          <cell r="K26">
            <v>1</v>
          </cell>
          <cell r="L26">
            <v>0</v>
          </cell>
        </row>
        <row r="27">
          <cell r="D27">
            <v>1</v>
          </cell>
          <cell r="G27">
            <v>0</v>
          </cell>
          <cell r="J27">
            <v>130</v>
          </cell>
          <cell r="K27">
            <v>120</v>
          </cell>
          <cell r="L27">
            <v>46</v>
          </cell>
        </row>
        <row r="28">
          <cell r="D28">
            <v>0</v>
          </cell>
          <cell r="G28">
            <v>0</v>
          </cell>
          <cell r="J28">
            <v>9</v>
          </cell>
          <cell r="K28">
            <v>7</v>
          </cell>
          <cell r="L28">
            <v>41</v>
          </cell>
        </row>
        <row r="29">
          <cell r="D29">
            <v>0</v>
          </cell>
          <cell r="G29">
            <v>0</v>
          </cell>
          <cell r="J29">
            <v>26</v>
          </cell>
          <cell r="K29">
            <v>21</v>
          </cell>
          <cell r="L29">
            <v>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14</v>
          </cell>
          <cell r="E10">
            <v>0</v>
          </cell>
          <cell r="J10">
            <v>0</v>
          </cell>
          <cell r="N10">
            <v>0</v>
          </cell>
          <cell r="O10">
            <v>0</v>
          </cell>
          <cell r="P10">
            <v>10</v>
          </cell>
          <cell r="Q10">
            <v>10</v>
          </cell>
        </row>
        <row r="11">
          <cell r="B11">
            <v>15</v>
          </cell>
          <cell r="E11">
            <v>5</v>
          </cell>
          <cell r="J11">
            <v>0</v>
          </cell>
          <cell r="N11">
            <v>0</v>
          </cell>
          <cell r="O11">
            <v>1</v>
          </cell>
          <cell r="P11">
            <v>5</v>
          </cell>
          <cell r="Q11">
            <v>5</v>
          </cell>
        </row>
        <row r="12">
          <cell r="B12">
            <v>16</v>
          </cell>
          <cell r="E12">
            <v>1</v>
          </cell>
          <cell r="J12">
            <v>0</v>
          </cell>
          <cell r="N12">
            <v>0</v>
          </cell>
          <cell r="O12">
            <v>0</v>
          </cell>
          <cell r="P12">
            <v>9</v>
          </cell>
          <cell r="Q12">
            <v>9</v>
          </cell>
        </row>
        <row r="13">
          <cell r="B13">
            <v>16</v>
          </cell>
          <cell r="E13">
            <v>1</v>
          </cell>
          <cell r="J13">
            <v>1</v>
          </cell>
          <cell r="N13">
            <v>0</v>
          </cell>
          <cell r="O13">
            <v>0</v>
          </cell>
          <cell r="P13">
            <v>6</v>
          </cell>
          <cell r="Q13">
            <v>6</v>
          </cell>
        </row>
        <row r="14">
          <cell r="B14">
            <v>17</v>
          </cell>
          <cell r="E14">
            <v>4</v>
          </cell>
          <cell r="J14">
            <v>0</v>
          </cell>
          <cell r="N14">
            <v>0</v>
          </cell>
          <cell r="O14">
            <v>0</v>
          </cell>
          <cell r="P14">
            <v>11</v>
          </cell>
          <cell r="Q14">
            <v>9</v>
          </cell>
        </row>
        <row r="15">
          <cell r="B15">
            <v>7</v>
          </cell>
          <cell r="E15">
            <v>0</v>
          </cell>
          <cell r="J15">
            <v>0</v>
          </cell>
          <cell r="N15">
            <v>0</v>
          </cell>
          <cell r="O15">
            <v>0</v>
          </cell>
          <cell r="P15">
            <v>1</v>
          </cell>
          <cell r="Q15">
            <v>1</v>
          </cell>
        </row>
        <row r="16">
          <cell r="B16">
            <v>5</v>
          </cell>
          <cell r="E16">
            <v>1</v>
          </cell>
          <cell r="J16">
            <v>0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</row>
        <row r="17">
          <cell r="B17">
            <v>1</v>
          </cell>
          <cell r="E17">
            <v>1</v>
          </cell>
          <cell r="J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3</v>
          </cell>
          <cell r="E18">
            <v>0</v>
          </cell>
          <cell r="J18">
            <v>0</v>
          </cell>
          <cell r="N18">
            <v>1</v>
          </cell>
          <cell r="O18">
            <v>0</v>
          </cell>
          <cell r="P18">
            <v>2</v>
          </cell>
          <cell r="Q18">
            <v>2</v>
          </cell>
        </row>
        <row r="19">
          <cell r="B19">
            <v>3</v>
          </cell>
          <cell r="E19">
            <v>0</v>
          </cell>
          <cell r="J19">
            <v>0</v>
          </cell>
          <cell r="N19">
            <v>0</v>
          </cell>
          <cell r="O19">
            <v>0</v>
          </cell>
          <cell r="P19">
            <v>2</v>
          </cell>
          <cell r="Q19">
            <v>2</v>
          </cell>
        </row>
        <row r="20">
          <cell r="B20">
            <v>0</v>
          </cell>
          <cell r="E20">
            <v>0</v>
          </cell>
          <cell r="J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14</v>
          </cell>
          <cell r="E21">
            <v>1</v>
          </cell>
          <cell r="J21">
            <v>0</v>
          </cell>
          <cell r="N21">
            <v>0</v>
          </cell>
          <cell r="O21">
            <v>0</v>
          </cell>
          <cell r="P21">
            <v>8</v>
          </cell>
          <cell r="Q21">
            <v>8</v>
          </cell>
        </row>
        <row r="22">
          <cell r="B22">
            <v>1</v>
          </cell>
          <cell r="E22">
            <v>0</v>
          </cell>
          <cell r="J22">
            <v>0</v>
          </cell>
          <cell r="N22">
            <v>0</v>
          </cell>
          <cell r="O22">
            <v>0</v>
          </cell>
          <cell r="P22">
            <v>1</v>
          </cell>
          <cell r="Q22">
            <v>1</v>
          </cell>
        </row>
        <row r="23">
          <cell r="B23">
            <v>4</v>
          </cell>
          <cell r="E23">
            <v>1</v>
          </cell>
          <cell r="J23">
            <v>0</v>
          </cell>
          <cell r="N23">
            <v>0</v>
          </cell>
          <cell r="O23">
            <v>0</v>
          </cell>
          <cell r="P23">
            <v>1</v>
          </cell>
          <cell r="Q23">
            <v>1</v>
          </cell>
        </row>
        <row r="24">
          <cell r="B24">
            <v>0</v>
          </cell>
          <cell r="E24">
            <v>0</v>
          </cell>
          <cell r="J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0</v>
          </cell>
          <cell r="E25">
            <v>0</v>
          </cell>
          <cell r="J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13</v>
          </cell>
          <cell r="E26">
            <v>4</v>
          </cell>
          <cell r="J26">
            <v>0</v>
          </cell>
          <cell r="N26">
            <v>0</v>
          </cell>
          <cell r="O26">
            <v>0</v>
          </cell>
          <cell r="P26">
            <v>5</v>
          </cell>
          <cell r="Q26">
            <v>5</v>
          </cell>
        </row>
        <row r="27">
          <cell r="B27">
            <v>2</v>
          </cell>
          <cell r="E27">
            <v>1</v>
          </cell>
          <cell r="J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231</v>
          </cell>
          <cell r="E28">
            <v>42</v>
          </cell>
          <cell r="J28">
            <v>2</v>
          </cell>
          <cell r="N28">
            <v>0</v>
          </cell>
          <cell r="O28">
            <v>0</v>
          </cell>
          <cell r="P28">
            <v>93</v>
          </cell>
          <cell r="Q28">
            <v>84</v>
          </cell>
        </row>
        <row r="29">
          <cell r="B29">
            <v>23</v>
          </cell>
          <cell r="E29">
            <v>5</v>
          </cell>
          <cell r="J29">
            <v>0</v>
          </cell>
          <cell r="N29">
            <v>0</v>
          </cell>
          <cell r="O29">
            <v>0</v>
          </cell>
          <cell r="P29">
            <v>12</v>
          </cell>
          <cell r="Q29">
            <v>11</v>
          </cell>
        </row>
        <row r="30">
          <cell r="B30">
            <v>34</v>
          </cell>
          <cell r="E30">
            <v>3</v>
          </cell>
          <cell r="J30">
            <v>0</v>
          </cell>
          <cell r="N30">
            <v>0</v>
          </cell>
          <cell r="O30">
            <v>0</v>
          </cell>
          <cell r="P30">
            <v>18</v>
          </cell>
          <cell r="Q30">
            <v>18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0</v>
          </cell>
          <cell r="G9">
            <v>0</v>
          </cell>
          <cell r="J9">
            <v>1</v>
          </cell>
          <cell r="K9">
            <v>1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2</v>
          </cell>
        </row>
        <row r="11">
          <cell r="D11">
            <v>0</v>
          </cell>
          <cell r="G11">
            <v>0</v>
          </cell>
          <cell r="J11">
            <v>2</v>
          </cell>
          <cell r="K11">
            <v>2</v>
          </cell>
          <cell r="L11">
            <v>1</v>
          </cell>
        </row>
        <row r="12">
          <cell r="D12">
            <v>0</v>
          </cell>
          <cell r="G12">
            <v>0</v>
          </cell>
          <cell r="J12">
            <v>0</v>
          </cell>
          <cell r="K12">
            <v>0</v>
          </cell>
          <cell r="L12">
            <v>1</v>
          </cell>
        </row>
        <row r="13">
          <cell r="D13">
            <v>0</v>
          </cell>
          <cell r="G13">
            <v>0</v>
          </cell>
          <cell r="J13">
            <v>4</v>
          </cell>
          <cell r="K13">
            <v>3</v>
          </cell>
          <cell r="L13">
            <v>0</v>
          </cell>
        </row>
        <row r="14">
          <cell r="D14">
            <v>0</v>
          </cell>
          <cell r="G14">
            <v>0</v>
          </cell>
          <cell r="J14">
            <v>3</v>
          </cell>
          <cell r="K14">
            <v>3</v>
          </cell>
          <cell r="L14">
            <v>0</v>
          </cell>
        </row>
        <row r="15">
          <cell r="D15">
            <v>0</v>
          </cell>
          <cell r="G15">
            <v>0</v>
          </cell>
          <cell r="J15">
            <v>1</v>
          </cell>
          <cell r="K15">
            <v>0</v>
          </cell>
          <cell r="L15">
            <v>0</v>
          </cell>
        </row>
        <row r="16">
          <cell r="D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G17">
            <v>0</v>
          </cell>
          <cell r="J17">
            <v>0</v>
          </cell>
          <cell r="K17">
            <v>0</v>
          </cell>
          <cell r="L17">
            <v>1</v>
          </cell>
        </row>
        <row r="18">
          <cell r="D18">
            <v>0</v>
          </cell>
          <cell r="G18">
            <v>0</v>
          </cell>
          <cell r="J18">
            <v>1</v>
          </cell>
          <cell r="K18">
            <v>1</v>
          </cell>
          <cell r="L18">
            <v>0</v>
          </cell>
        </row>
        <row r="19">
          <cell r="D19">
            <v>0</v>
          </cell>
          <cell r="G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G20">
            <v>0</v>
          </cell>
          <cell r="J20">
            <v>2</v>
          </cell>
          <cell r="K20">
            <v>2</v>
          </cell>
          <cell r="L20">
            <v>2</v>
          </cell>
        </row>
        <row r="21">
          <cell r="D21">
            <v>0</v>
          </cell>
          <cell r="G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G24">
            <v>0</v>
          </cell>
          <cell r="J24">
            <v>0</v>
          </cell>
          <cell r="K24">
            <v>0</v>
          </cell>
          <cell r="L24">
            <v>2</v>
          </cell>
        </row>
        <row r="25">
          <cell r="D25">
            <v>0</v>
          </cell>
          <cell r="G25">
            <v>0</v>
          </cell>
          <cell r="J25">
            <v>2</v>
          </cell>
          <cell r="K25">
            <v>1</v>
          </cell>
          <cell r="L25">
            <v>0</v>
          </cell>
        </row>
        <row r="26">
          <cell r="D26">
            <v>0</v>
          </cell>
          <cell r="G26">
            <v>0</v>
          </cell>
          <cell r="J26">
            <v>1</v>
          </cell>
          <cell r="K26">
            <v>1</v>
          </cell>
          <cell r="L26">
            <v>0</v>
          </cell>
        </row>
        <row r="27">
          <cell r="D27">
            <v>0</v>
          </cell>
          <cell r="G27">
            <v>0</v>
          </cell>
          <cell r="J27">
            <v>40</v>
          </cell>
          <cell r="K27">
            <v>25</v>
          </cell>
          <cell r="L27">
            <v>33</v>
          </cell>
        </row>
        <row r="28">
          <cell r="D28">
            <v>0</v>
          </cell>
          <cell r="G28">
            <v>0</v>
          </cell>
          <cell r="J28">
            <v>2</v>
          </cell>
          <cell r="K28">
            <v>1</v>
          </cell>
          <cell r="L28">
            <v>13</v>
          </cell>
        </row>
        <row r="29">
          <cell r="D29">
            <v>1</v>
          </cell>
          <cell r="G29">
            <v>0</v>
          </cell>
          <cell r="J29">
            <v>9</v>
          </cell>
          <cell r="K29">
            <v>5</v>
          </cell>
          <cell r="L29">
            <v>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7</v>
          </cell>
          <cell r="E10">
            <v>0</v>
          </cell>
          <cell r="N10">
            <v>0</v>
          </cell>
          <cell r="R10">
            <v>0</v>
          </cell>
          <cell r="S10">
            <v>0</v>
          </cell>
          <cell r="T10">
            <v>2</v>
          </cell>
          <cell r="U10">
            <v>2</v>
          </cell>
        </row>
        <row r="11">
          <cell r="B11">
            <v>1</v>
          </cell>
          <cell r="E11">
            <v>0</v>
          </cell>
          <cell r="N11">
            <v>0</v>
          </cell>
          <cell r="R11">
            <v>0</v>
          </cell>
          <cell r="S11">
            <v>0</v>
          </cell>
          <cell r="T11">
            <v>1</v>
          </cell>
          <cell r="U11">
            <v>1</v>
          </cell>
        </row>
        <row r="12">
          <cell r="B12">
            <v>2</v>
          </cell>
          <cell r="E12">
            <v>2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2</v>
          </cell>
          <cell r="E13">
            <v>0</v>
          </cell>
          <cell r="N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6</v>
          </cell>
          <cell r="E14">
            <v>0</v>
          </cell>
          <cell r="N14">
            <v>0</v>
          </cell>
          <cell r="R14">
            <v>1</v>
          </cell>
          <cell r="S14">
            <v>0</v>
          </cell>
          <cell r="T14">
            <v>3</v>
          </cell>
          <cell r="U14">
            <v>3</v>
          </cell>
        </row>
        <row r="15">
          <cell r="B15">
            <v>4</v>
          </cell>
          <cell r="E15">
            <v>0</v>
          </cell>
          <cell r="N15">
            <v>0</v>
          </cell>
          <cell r="R15">
            <v>0</v>
          </cell>
          <cell r="S15">
            <v>0</v>
          </cell>
          <cell r="T15">
            <v>2</v>
          </cell>
          <cell r="U15">
            <v>1</v>
          </cell>
        </row>
        <row r="16">
          <cell r="B16">
            <v>3</v>
          </cell>
          <cell r="E16">
            <v>0</v>
          </cell>
          <cell r="N16">
            <v>0</v>
          </cell>
          <cell r="R16">
            <v>0</v>
          </cell>
          <cell r="S16">
            <v>0</v>
          </cell>
          <cell r="T16">
            <v>1</v>
          </cell>
          <cell r="U16">
            <v>1</v>
          </cell>
        </row>
        <row r="17">
          <cell r="B17">
            <v>1</v>
          </cell>
          <cell r="E17">
            <v>1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3</v>
          </cell>
          <cell r="E18">
            <v>1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2</v>
          </cell>
          <cell r="E19">
            <v>0</v>
          </cell>
          <cell r="N19">
            <v>0</v>
          </cell>
          <cell r="R19">
            <v>0</v>
          </cell>
          <cell r="S19">
            <v>0</v>
          </cell>
          <cell r="T19">
            <v>2</v>
          </cell>
          <cell r="U19">
            <v>2</v>
          </cell>
        </row>
        <row r="20">
          <cell r="B20">
            <v>2</v>
          </cell>
          <cell r="E20">
            <v>0</v>
          </cell>
          <cell r="N20">
            <v>0</v>
          </cell>
          <cell r="R20">
            <v>0</v>
          </cell>
          <cell r="S20">
            <v>0</v>
          </cell>
          <cell r="T20">
            <v>1</v>
          </cell>
          <cell r="U20">
            <v>0</v>
          </cell>
        </row>
        <row r="21">
          <cell r="B21">
            <v>9</v>
          </cell>
          <cell r="E21">
            <v>3</v>
          </cell>
          <cell r="N21">
            <v>0</v>
          </cell>
          <cell r="R21">
            <v>0</v>
          </cell>
          <cell r="S21">
            <v>0</v>
          </cell>
          <cell r="T21">
            <v>3</v>
          </cell>
          <cell r="U21">
            <v>2</v>
          </cell>
        </row>
        <row r="22">
          <cell r="B22">
            <v>1</v>
          </cell>
          <cell r="E22">
            <v>0</v>
          </cell>
          <cell r="N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</row>
        <row r="23">
          <cell r="B23">
            <v>1</v>
          </cell>
          <cell r="E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3</v>
          </cell>
          <cell r="E24">
            <v>2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4</v>
          </cell>
          <cell r="E25">
            <v>4</v>
          </cell>
          <cell r="N25">
            <v>0</v>
          </cell>
          <cell r="R25">
            <v>0</v>
          </cell>
          <cell r="S25">
            <v>2</v>
          </cell>
          <cell r="T25">
            <v>0</v>
          </cell>
          <cell r="U25">
            <v>0</v>
          </cell>
        </row>
        <row r="26">
          <cell r="B26">
            <v>4</v>
          </cell>
          <cell r="E26">
            <v>1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</v>
          </cell>
          <cell r="E27">
            <v>0</v>
          </cell>
          <cell r="N27">
            <v>0</v>
          </cell>
          <cell r="R27">
            <v>1</v>
          </cell>
          <cell r="S27">
            <v>0</v>
          </cell>
          <cell r="T27">
            <v>1</v>
          </cell>
          <cell r="U27">
            <v>1</v>
          </cell>
        </row>
        <row r="28">
          <cell r="B28">
            <v>57</v>
          </cell>
          <cell r="E28">
            <v>10</v>
          </cell>
          <cell r="N28">
            <v>2</v>
          </cell>
          <cell r="R28">
            <v>0</v>
          </cell>
          <cell r="S28">
            <v>0</v>
          </cell>
          <cell r="T28">
            <v>26</v>
          </cell>
          <cell r="U28">
            <v>18</v>
          </cell>
        </row>
        <row r="29">
          <cell r="B29">
            <v>3</v>
          </cell>
          <cell r="E29">
            <v>0</v>
          </cell>
          <cell r="N29">
            <v>0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15</v>
          </cell>
          <cell r="E30">
            <v>6</v>
          </cell>
          <cell r="N30">
            <v>0</v>
          </cell>
          <cell r="R30">
            <v>0</v>
          </cell>
          <cell r="S30">
            <v>0</v>
          </cell>
          <cell r="T30">
            <v>2</v>
          </cell>
          <cell r="U30">
            <v>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I12">
            <v>956</v>
          </cell>
          <cell r="J12">
            <v>15</v>
          </cell>
          <cell r="L12">
            <v>124</v>
          </cell>
          <cell r="N12">
            <v>148</v>
          </cell>
          <cell r="P12">
            <v>221</v>
          </cell>
          <cell r="AD12">
            <v>237</v>
          </cell>
          <cell r="AL12">
            <v>374</v>
          </cell>
          <cell r="AM12">
            <v>2</v>
          </cell>
          <cell r="AO12">
            <v>36</v>
          </cell>
          <cell r="AQ12">
            <v>54</v>
          </cell>
          <cell r="AS12">
            <v>71</v>
          </cell>
        </row>
        <row r="13">
          <cell r="I13">
            <v>444</v>
          </cell>
          <cell r="J13">
            <v>7</v>
          </cell>
          <cell r="L13">
            <v>33</v>
          </cell>
          <cell r="N13">
            <v>53</v>
          </cell>
          <cell r="P13">
            <v>95</v>
          </cell>
          <cell r="AD13">
            <v>104</v>
          </cell>
          <cell r="AL13">
            <v>201</v>
          </cell>
          <cell r="AM13">
            <v>2</v>
          </cell>
          <cell r="AO13">
            <v>12</v>
          </cell>
          <cell r="AQ13">
            <v>15</v>
          </cell>
          <cell r="AS13">
            <v>38</v>
          </cell>
        </row>
        <row r="14">
          <cell r="I14">
            <v>423</v>
          </cell>
          <cell r="J14">
            <v>6</v>
          </cell>
          <cell r="L14">
            <v>35</v>
          </cell>
          <cell r="N14">
            <v>45</v>
          </cell>
          <cell r="P14">
            <v>74</v>
          </cell>
          <cell r="AD14">
            <v>94</v>
          </cell>
          <cell r="AL14">
            <v>201</v>
          </cell>
          <cell r="AM14">
            <v>2</v>
          </cell>
          <cell r="AO14">
            <v>11</v>
          </cell>
          <cell r="AQ14">
            <v>13</v>
          </cell>
          <cell r="AS14">
            <v>21</v>
          </cell>
        </row>
        <row r="15">
          <cell r="I15">
            <v>786</v>
          </cell>
          <cell r="J15">
            <v>11</v>
          </cell>
          <cell r="L15">
            <v>59</v>
          </cell>
          <cell r="N15">
            <v>81</v>
          </cell>
          <cell r="P15">
            <v>158</v>
          </cell>
          <cell r="AD15">
            <v>146</v>
          </cell>
          <cell r="AL15">
            <v>380</v>
          </cell>
          <cell r="AM15">
            <v>3</v>
          </cell>
          <cell r="AO15">
            <v>9</v>
          </cell>
          <cell r="AQ15">
            <v>25</v>
          </cell>
          <cell r="AS15">
            <v>63</v>
          </cell>
        </row>
        <row r="16">
          <cell r="I16">
            <v>424</v>
          </cell>
          <cell r="J16">
            <v>5</v>
          </cell>
          <cell r="L16">
            <v>44</v>
          </cell>
          <cell r="N16">
            <v>73</v>
          </cell>
          <cell r="P16">
            <v>112</v>
          </cell>
          <cell r="AD16">
            <v>114</v>
          </cell>
          <cell r="AL16">
            <v>189</v>
          </cell>
          <cell r="AM16">
            <v>1</v>
          </cell>
          <cell r="AO16">
            <v>16</v>
          </cell>
          <cell r="AQ16">
            <v>18</v>
          </cell>
          <cell r="AS16">
            <v>36</v>
          </cell>
        </row>
        <row r="17">
          <cell r="I17">
            <v>549</v>
          </cell>
          <cell r="J17">
            <v>5</v>
          </cell>
          <cell r="L17">
            <v>39</v>
          </cell>
          <cell r="N17">
            <v>88</v>
          </cell>
          <cell r="P17">
            <v>107</v>
          </cell>
          <cell r="AD17">
            <v>97</v>
          </cell>
          <cell r="AL17">
            <v>257</v>
          </cell>
          <cell r="AM17">
            <v>1</v>
          </cell>
          <cell r="AO17">
            <v>14</v>
          </cell>
          <cell r="AQ17">
            <v>25</v>
          </cell>
          <cell r="AS17">
            <v>42</v>
          </cell>
        </row>
        <row r="18">
          <cell r="I18">
            <v>307</v>
          </cell>
          <cell r="J18">
            <v>1</v>
          </cell>
          <cell r="L18">
            <v>7</v>
          </cell>
          <cell r="N18">
            <v>26</v>
          </cell>
          <cell r="P18">
            <v>43</v>
          </cell>
          <cell r="AD18">
            <v>39</v>
          </cell>
          <cell r="AL18">
            <v>197</v>
          </cell>
          <cell r="AM18">
            <v>0</v>
          </cell>
          <cell r="AO18">
            <v>1</v>
          </cell>
          <cell r="AQ18">
            <v>9</v>
          </cell>
          <cell r="AS18">
            <v>22</v>
          </cell>
        </row>
        <row r="19">
          <cell r="I19">
            <v>502</v>
          </cell>
          <cell r="J19">
            <v>13</v>
          </cell>
          <cell r="L19">
            <v>47</v>
          </cell>
          <cell r="N19">
            <v>85</v>
          </cell>
          <cell r="P19">
            <v>113</v>
          </cell>
          <cell r="AD19">
            <v>130</v>
          </cell>
          <cell r="AL19">
            <v>198</v>
          </cell>
          <cell r="AM19">
            <v>3</v>
          </cell>
          <cell r="AO19">
            <v>9</v>
          </cell>
          <cell r="AQ19">
            <v>19</v>
          </cell>
          <cell r="AS19">
            <v>40</v>
          </cell>
        </row>
        <row r="20">
          <cell r="I20">
            <v>295</v>
          </cell>
          <cell r="J20">
            <v>3</v>
          </cell>
          <cell r="L20">
            <v>43</v>
          </cell>
          <cell r="N20">
            <v>45</v>
          </cell>
          <cell r="P20">
            <v>69</v>
          </cell>
          <cell r="AD20">
            <v>59</v>
          </cell>
          <cell r="AL20">
            <v>134</v>
          </cell>
          <cell r="AM20">
            <v>2</v>
          </cell>
          <cell r="AO20">
            <v>19</v>
          </cell>
          <cell r="AQ20">
            <v>10</v>
          </cell>
          <cell r="AS20">
            <v>27</v>
          </cell>
        </row>
        <row r="21">
          <cell r="I21">
            <v>599</v>
          </cell>
          <cell r="J21">
            <v>6</v>
          </cell>
          <cell r="L21">
            <v>56</v>
          </cell>
          <cell r="N21">
            <v>93</v>
          </cell>
          <cell r="P21">
            <v>114</v>
          </cell>
          <cell r="AD21">
            <v>107</v>
          </cell>
          <cell r="AL21">
            <v>269</v>
          </cell>
          <cell r="AM21">
            <v>0</v>
          </cell>
          <cell r="AO21">
            <v>14</v>
          </cell>
          <cell r="AQ21">
            <v>20</v>
          </cell>
          <cell r="AS21">
            <v>35</v>
          </cell>
        </row>
        <row r="22">
          <cell r="I22">
            <v>519</v>
          </cell>
          <cell r="J22">
            <v>2</v>
          </cell>
          <cell r="L22">
            <v>41</v>
          </cell>
          <cell r="N22">
            <v>68</v>
          </cell>
          <cell r="P22">
            <v>118</v>
          </cell>
          <cell r="AD22">
            <v>133</v>
          </cell>
          <cell r="AL22">
            <v>221</v>
          </cell>
          <cell r="AM22">
            <v>1</v>
          </cell>
          <cell r="AO22">
            <v>12</v>
          </cell>
          <cell r="AQ22">
            <v>22</v>
          </cell>
          <cell r="AS22">
            <v>45</v>
          </cell>
        </row>
        <row r="23">
          <cell r="I23">
            <v>864</v>
          </cell>
          <cell r="J23">
            <v>11</v>
          </cell>
          <cell r="L23">
            <v>91</v>
          </cell>
          <cell r="N23">
            <v>145</v>
          </cell>
          <cell r="P23">
            <v>221</v>
          </cell>
          <cell r="AD23">
            <v>223</v>
          </cell>
          <cell r="AL23">
            <v>338</v>
          </cell>
          <cell r="AM23">
            <v>0</v>
          </cell>
          <cell r="AO23">
            <v>24</v>
          </cell>
          <cell r="AQ23">
            <v>33</v>
          </cell>
          <cell r="AS23">
            <v>71</v>
          </cell>
        </row>
        <row r="24">
          <cell r="I24">
            <v>335</v>
          </cell>
          <cell r="J24">
            <v>7</v>
          </cell>
          <cell r="L24">
            <v>23</v>
          </cell>
          <cell r="N24">
            <v>37</v>
          </cell>
          <cell r="P24">
            <v>57</v>
          </cell>
          <cell r="AD24">
            <v>143</v>
          </cell>
          <cell r="AL24">
            <v>114</v>
          </cell>
          <cell r="AM24">
            <v>3</v>
          </cell>
          <cell r="AO24">
            <v>7</v>
          </cell>
          <cell r="AQ24">
            <v>8</v>
          </cell>
          <cell r="AS24">
            <v>20</v>
          </cell>
        </row>
        <row r="25">
          <cell r="I25">
            <v>376</v>
          </cell>
          <cell r="J25">
            <v>6</v>
          </cell>
          <cell r="L25">
            <v>37</v>
          </cell>
          <cell r="N25">
            <v>63</v>
          </cell>
          <cell r="P25">
            <v>112</v>
          </cell>
          <cell r="AD25">
            <v>100</v>
          </cell>
          <cell r="AL25">
            <v>138</v>
          </cell>
          <cell r="AM25">
            <v>2</v>
          </cell>
          <cell r="AO25">
            <v>8</v>
          </cell>
          <cell r="AQ25">
            <v>19</v>
          </cell>
          <cell r="AS25">
            <v>31</v>
          </cell>
        </row>
        <row r="26">
          <cell r="I26">
            <v>425</v>
          </cell>
          <cell r="J26">
            <v>3</v>
          </cell>
          <cell r="L26">
            <v>58</v>
          </cell>
          <cell r="N26">
            <v>74</v>
          </cell>
          <cell r="P26">
            <v>103</v>
          </cell>
          <cell r="AD26">
            <v>101</v>
          </cell>
          <cell r="AL26">
            <v>179</v>
          </cell>
          <cell r="AM26">
            <v>0</v>
          </cell>
          <cell r="AO26">
            <v>21</v>
          </cell>
          <cell r="AQ26">
            <v>23</v>
          </cell>
          <cell r="AS26">
            <v>40</v>
          </cell>
        </row>
        <row r="27">
          <cell r="I27">
            <v>446</v>
          </cell>
          <cell r="J27">
            <v>12</v>
          </cell>
          <cell r="L27">
            <v>44</v>
          </cell>
          <cell r="N27">
            <v>72</v>
          </cell>
          <cell r="P27">
            <v>91</v>
          </cell>
          <cell r="AD27">
            <v>48</v>
          </cell>
          <cell r="AL27">
            <v>275</v>
          </cell>
          <cell r="AM27">
            <v>2</v>
          </cell>
          <cell r="AO27">
            <v>8</v>
          </cell>
          <cell r="AQ27">
            <v>29</v>
          </cell>
          <cell r="AS27">
            <v>54</v>
          </cell>
        </row>
        <row r="28">
          <cell r="I28">
            <v>392</v>
          </cell>
          <cell r="J28">
            <v>2</v>
          </cell>
          <cell r="L28">
            <v>46</v>
          </cell>
          <cell r="N28">
            <v>56</v>
          </cell>
          <cell r="P28">
            <v>75</v>
          </cell>
          <cell r="AD28">
            <v>53</v>
          </cell>
          <cell r="AL28">
            <v>230</v>
          </cell>
          <cell r="AM28">
            <v>1</v>
          </cell>
          <cell r="AO28">
            <v>15</v>
          </cell>
          <cell r="AQ28">
            <v>17</v>
          </cell>
          <cell r="AS28">
            <v>42</v>
          </cell>
        </row>
        <row r="29">
          <cell r="I29">
            <v>643</v>
          </cell>
          <cell r="J29">
            <v>6</v>
          </cell>
          <cell r="L29">
            <v>57</v>
          </cell>
          <cell r="N29">
            <v>111</v>
          </cell>
          <cell r="P29">
            <v>134</v>
          </cell>
          <cell r="AD29">
            <v>117</v>
          </cell>
          <cell r="AL29">
            <v>232</v>
          </cell>
          <cell r="AM29">
            <v>1</v>
          </cell>
          <cell r="AO29">
            <v>14</v>
          </cell>
          <cell r="AQ29">
            <v>31</v>
          </cell>
          <cell r="AS29">
            <v>40</v>
          </cell>
        </row>
        <row r="30">
          <cell r="I30">
            <v>4602</v>
          </cell>
          <cell r="J30">
            <v>52</v>
          </cell>
          <cell r="L30">
            <v>447</v>
          </cell>
          <cell r="N30">
            <v>706</v>
          </cell>
          <cell r="P30">
            <v>1018</v>
          </cell>
          <cell r="AD30">
            <v>819</v>
          </cell>
          <cell r="AL30">
            <v>1791</v>
          </cell>
          <cell r="AM30">
            <v>7</v>
          </cell>
          <cell r="AO30">
            <v>133</v>
          </cell>
          <cell r="AQ30">
            <v>230</v>
          </cell>
          <cell r="AS30">
            <v>345</v>
          </cell>
        </row>
        <row r="31">
          <cell r="I31">
            <v>1409</v>
          </cell>
          <cell r="J31">
            <v>14</v>
          </cell>
          <cell r="L31">
            <v>106</v>
          </cell>
          <cell r="N31">
            <v>209</v>
          </cell>
          <cell r="P31">
            <v>298</v>
          </cell>
          <cell r="AD31">
            <v>285</v>
          </cell>
          <cell r="AL31">
            <v>536</v>
          </cell>
          <cell r="AM31">
            <v>4</v>
          </cell>
          <cell r="AO31">
            <v>37</v>
          </cell>
          <cell r="AQ31">
            <v>57</v>
          </cell>
          <cell r="AS31">
            <v>103</v>
          </cell>
        </row>
        <row r="32">
          <cell r="I32">
            <v>1308</v>
          </cell>
          <cell r="J32">
            <v>20</v>
          </cell>
          <cell r="L32">
            <v>115</v>
          </cell>
          <cell r="N32">
            <v>192</v>
          </cell>
          <cell r="P32">
            <v>291</v>
          </cell>
          <cell r="AD32">
            <v>301</v>
          </cell>
          <cell r="AL32">
            <v>482</v>
          </cell>
          <cell r="AM32">
            <v>7</v>
          </cell>
          <cell r="AO32">
            <v>25</v>
          </cell>
          <cell r="AQ32">
            <v>52</v>
          </cell>
          <cell r="AS32">
            <v>97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2</v>
          </cell>
          <cell r="G8">
            <v>0</v>
          </cell>
          <cell r="K8">
            <v>60</v>
          </cell>
          <cell r="L8">
            <v>56</v>
          </cell>
          <cell r="M8">
            <v>638</v>
          </cell>
        </row>
        <row r="9">
          <cell r="D9">
            <v>26</v>
          </cell>
          <cell r="G9">
            <v>0</v>
          </cell>
          <cell r="K9">
            <v>68</v>
          </cell>
          <cell r="L9">
            <v>43</v>
          </cell>
          <cell r="M9">
            <v>543</v>
          </cell>
        </row>
        <row r="10">
          <cell r="D10">
            <v>9</v>
          </cell>
          <cell r="G10">
            <v>0</v>
          </cell>
          <cell r="K10">
            <v>106</v>
          </cell>
          <cell r="L10">
            <v>87</v>
          </cell>
          <cell r="M10">
            <v>260</v>
          </cell>
        </row>
        <row r="11">
          <cell r="D11">
            <v>15</v>
          </cell>
          <cell r="G11">
            <v>0</v>
          </cell>
          <cell r="K11">
            <v>62</v>
          </cell>
          <cell r="L11">
            <v>51</v>
          </cell>
          <cell r="M11">
            <v>225</v>
          </cell>
        </row>
        <row r="12">
          <cell r="D12">
            <v>4</v>
          </cell>
          <cell r="G12">
            <v>0</v>
          </cell>
          <cell r="K12">
            <v>69</v>
          </cell>
          <cell r="L12">
            <v>57</v>
          </cell>
          <cell r="M12">
            <v>304</v>
          </cell>
        </row>
        <row r="13">
          <cell r="D13">
            <v>16</v>
          </cell>
          <cell r="G13">
            <v>0</v>
          </cell>
          <cell r="K13">
            <v>85</v>
          </cell>
          <cell r="L13">
            <v>62</v>
          </cell>
          <cell r="M13">
            <v>306</v>
          </cell>
        </row>
        <row r="14">
          <cell r="D14">
            <v>0</v>
          </cell>
          <cell r="G14">
            <v>0</v>
          </cell>
          <cell r="K14">
            <v>60</v>
          </cell>
          <cell r="L14">
            <v>16</v>
          </cell>
          <cell r="M14">
            <v>1</v>
          </cell>
        </row>
        <row r="15">
          <cell r="D15">
            <v>13</v>
          </cell>
          <cell r="G15">
            <v>0</v>
          </cell>
          <cell r="K15">
            <v>62</v>
          </cell>
          <cell r="L15">
            <v>48</v>
          </cell>
          <cell r="M15">
            <v>384</v>
          </cell>
        </row>
        <row r="16">
          <cell r="D16">
            <v>3</v>
          </cell>
          <cell r="G16">
            <v>0</v>
          </cell>
          <cell r="K16">
            <v>32</v>
          </cell>
          <cell r="L16">
            <v>29</v>
          </cell>
          <cell r="M16">
            <v>267</v>
          </cell>
        </row>
        <row r="17">
          <cell r="D17">
            <v>24</v>
          </cell>
          <cell r="G17">
            <v>0</v>
          </cell>
          <cell r="K17">
            <v>166</v>
          </cell>
          <cell r="L17">
            <v>128</v>
          </cell>
          <cell r="M17">
            <v>155</v>
          </cell>
        </row>
        <row r="18">
          <cell r="D18">
            <v>7</v>
          </cell>
          <cell r="G18">
            <v>0</v>
          </cell>
          <cell r="K18">
            <v>46</v>
          </cell>
          <cell r="L18">
            <v>45</v>
          </cell>
          <cell r="M18">
            <v>318</v>
          </cell>
        </row>
        <row r="19">
          <cell r="D19">
            <v>32</v>
          </cell>
          <cell r="G19">
            <v>0</v>
          </cell>
          <cell r="K19">
            <v>307</v>
          </cell>
          <cell r="L19">
            <v>170</v>
          </cell>
          <cell r="M19">
            <v>606</v>
          </cell>
        </row>
        <row r="20">
          <cell r="D20">
            <v>2</v>
          </cell>
          <cell r="G20">
            <v>2</v>
          </cell>
          <cell r="K20">
            <v>101</v>
          </cell>
          <cell r="L20">
            <v>84</v>
          </cell>
          <cell r="M20">
            <v>151</v>
          </cell>
        </row>
        <row r="21">
          <cell r="D21">
            <v>12</v>
          </cell>
          <cell r="G21">
            <v>0</v>
          </cell>
          <cell r="K21">
            <v>70</v>
          </cell>
          <cell r="L21">
            <v>49</v>
          </cell>
          <cell r="M21">
            <v>144</v>
          </cell>
        </row>
        <row r="22">
          <cell r="D22">
            <v>2</v>
          </cell>
          <cell r="G22">
            <v>0</v>
          </cell>
          <cell r="K22">
            <v>26</v>
          </cell>
          <cell r="L22">
            <v>24</v>
          </cell>
          <cell r="M22">
            <v>9</v>
          </cell>
        </row>
        <row r="23">
          <cell r="D23">
            <v>0</v>
          </cell>
          <cell r="G23">
            <v>0</v>
          </cell>
          <cell r="K23">
            <v>1</v>
          </cell>
          <cell r="L23">
            <v>1</v>
          </cell>
          <cell r="M23">
            <v>155</v>
          </cell>
        </row>
        <row r="24">
          <cell r="D24">
            <v>12</v>
          </cell>
          <cell r="G24">
            <v>0</v>
          </cell>
          <cell r="K24">
            <v>244</v>
          </cell>
          <cell r="L24">
            <v>21</v>
          </cell>
          <cell r="M24">
            <v>4</v>
          </cell>
        </row>
        <row r="25">
          <cell r="D25">
            <v>10</v>
          </cell>
          <cell r="G25">
            <v>0</v>
          </cell>
          <cell r="K25">
            <v>149</v>
          </cell>
          <cell r="L25">
            <v>133</v>
          </cell>
          <cell r="M25">
            <v>273</v>
          </cell>
        </row>
        <row r="26">
          <cell r="D26">
            <v>91</v>
          </cell>
          <cell r="G26">
            <v>0</v>
          </cell>
          <cell r="K26">
            <v>2643</v>
          </cell>
          <cell r="L26">
            <v>1228</v>
          </cell>
          <cell r="M26">
            <v>3892</v>
          </cell>
        </row>
        <row r="27">
          <cell r="D27">
            <v>64</v>
          </cell>
          <cell r="G27">
            <v>0</v>
          </cell>
          <cell r="K27">
            <v>268</v>
          </cell>
          <cell r="L27">
            <v>164</v>
          </cell>
          <cell r="M27">
            <v>1762</v>
          </cell>
        </row>
        <row r="28">
          <cell r="D28">
            <v>104</v>
          </cell>
          <cell r="G28">
            <v>0</v>
          </cell>
          <cell r="K28">
            <v>1391</v>
          </cell>
          <cell r="L28">
            <v>323</v>
          </cell>
          <cell r="M28">
            <v>274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154</v>
          </cell>
          <cell r="J8">
            <v>43</v>
          </cell>
          <cell r="K8">
            <v>7</v>
          </cell>
          <cell r="L8">
            <v>14</v>
          </cell>
          <cell r="T8">
            <v>151</v>
          </cell>
        </row>
        <row r="9">
          <cell r="F9">
            <v>41</v>
          </cell>
          <cell r="J9">
            <v>4</v>
          </cell>
          <cell r="K9">
            <v>2</v>
          </cell>
          <cell r="L9">
            <v>8</v>
          </cell>
          <cell r="T9">
            <v>58</v>
          </cell>
        </row>
        <row r="10">
          <cell r="F10">
            <v>50</v>
          </cell>
          <cell r="J10">
            <v>9</v>
          </cell>
          <cell r="K10">
            <v>1</v>
          </cell>
          <cell r="L10">
            <v>12</v>
          </cell>
          <cell r="T10">
            <v>35</v>
          </cell>
        </row>
        <row r="11">
          <cell r="F11">
            <v>62</v>
          </cell>
          <cell r="J11">
            <v>21</v>
          </cell>
          <cell r="K11">
            <v>0</v>
          </cell>
          <cell r="L11">
            <v>2</v>
          </cell>
          <cell r="T11">
            <v>78</v>
          </cell>
        </row>
        <row r="12">
          <cell r="F12">
            <v>68</v>
          </cell>
          <cell r="J12">
            <v>13</v>
          </cell>
          <cell r="K12">
            <v>12</v>
          </cell>
          <cell r="L12">
            <v>11</v>
          </cell>
          <cell r="T12">
            <v>54</v>
          </cell>
        </row>
        <row r="13">
          <cell r="F13">
            <v>37</v>
          </cell>
          <cell r="J13">
            <v>5</v>
          </cell>
          <cell r="K13">
            <v>2</v>
          </cell>
          <cell r="L13">
            <v>1</v>
          </cell>
          <cell r="T13">
            <v>66</v>
          </cell>
        </row>
        <row r="14">
          <cell r="F14">
            <v>20</v>
          </cell>
          <cell r="J14">
            <v>2</v>
          </cell>
          <cell r="K14">
            <v>3</v>
          </cell>
          <cell r="L14">
            <v>4</v>
          </cell>
          <cell r="T14">
            <v>27</v>
          </cell>
        </row>
        <row r="15">
          <cell r="F15">
            <v>68</v>
          </cell>
          <cell r="J15">
            <v>21</v>
          </cell>
          <cell r="K15">
            <v>6</v>
          </cell>
          <cell r="L15">
            <v>6</v>
          </cell>
          <cell r="T15">
            <v>58</v>
          </cell>
        </row>
        <row r="16">
          <cell r="F16">
            <v>37</v>
          </cell>
          <cell r="J16">
            <v>12</v>
          </cell>
          <cell r="K16">
            <v>16</v>
          </cell>
          <cell r="L16">
            <v>0</v>
          </cell>
          <cell r="T16">
            <v>48</v>
          </cell>
        </row>
        <row r="17">
          <cell r="F17">
            <v>81</v>
          </cell>
          <cell r="J17">
            <v>11</v>
          </cell>
          <cell r="K17">
            <v>1</v>
          </cell>
          <cell r="L17">
            <v>2</v>
          </cell>
          <cell r="T17">
            <v>63</v>
          </cell>
        </row>
        <row r="18">
          <cell r="F18">
            <v>60</v>
          </cell>
          <cell r="J18">
            <v>6</v>
          </cell>
          <cell r="K18">
            <v>5</v>
          </cell>
          <cell r="L18">
            <v>6</v>
          </cell>
          <cell r="T18">
            <v>61</v>
          </cell>
        </row>
        <row r="19">
          <cell r="F19">
            <v>138</v>
          </cell>
          <cell r="J19">
            <v>18</v>
          </cell>
          <cell r="K19">
            <v>4</v>
          </cell>
          <cell r="L19">
            <v>28</v>
          </cell>
          <cell r="T19">
            <v>116</v>
          </cell>
        </row>
        <row r="20">
          <cell r="F20">
            <v>41</v>
          </cell>
          <cell r="J20">
            <v>6</v>
          </cell>
          <cell r="K20">
            <v>9</v>
          </cell>
          <cell r="L20">
            <v>11</v>
          </cell>
          <cell r="T20">
            <v>31</v>
          </cell>
        </row>
        <row r="21">
          <cell r="F21">
            <v>66</v>
          </cell>
          <cell r="J21">
            <v>9</v>
          </cell>
          <cell r="K21">
            <v>10</v>
          </cell>
          <cell r="L21">
            <v>6</v>
          </cell>
          <cell r="T21">
            <v>57</v>
          </cell>
        </row>
        <row r="22">
          <cell r="F22">
            <v>50</v>
          </cell>
          <cell r="J22">
            <v>9</v>
          </cell>
          <cell r="K22">
            <v>3</v>
          </cell>
          <cell r="L22">
            <v>0</v>
          </cell>
          <cell r="T22">
            <v>76</v>
          </cell>
        </row>
        <row r="23">
          <cell r="F23">
            <v>36</v>
          </cell>
          <cell r="J23">
            <v>7</v>
          </cell>
          <cell r="K23">
            <v>0</v>
          </cell>
          <cell r="L23">
            <v>4</v>
          </cell>
          <cell r="T23">
            <v>75</v>
          </cell>
        </row>
        <row r="24">
          <cell r="F24">
            <v>53</v>
          </cell>
          <cell r="J24">
            <v>6</v>
          </cell>
          <cell r="K24">
            <v>0</v>
          </cell>
          <cell r="L24">
            <v>10</v>
          </cell>
          <cell r="T24">
            <v>60</v>
          </cell>
        </row>
        <row r="25">
          <cell r="F25">
            <v>59</v>
          </cell>
          <cell r="J25">
            <v>4</v>
          </cell>
          <cell r="K25">
            <v>24</v>
          </cell>
          <cell r="L25">
            <v>0</v>
          </cell>
          <cell r="T25">
            <v>72</v>
          </cell>
        </row>
        <row r="26">
          <cell r="F26">
            <v>269</v>
          </cell>
          <cell r="J26">
            <v>51</v>
          </cell>
          <cell r="K26">
            <v>8</v>
          </cell>
          <cell r="L26">
            <v>1</v>
          </cell>
          <cell r="T26">
            <v>580</v>
          </cell>
        </row>
        <row r="27">
          <cell r="F27">
            <v>110</v>
          </cell>
          <cell r="J27">
            <v>28</v>
          </cell>
          <cell r="K27">
            <v>10</v>
          </cell>
          <cell r="L27">
            <v>29</v>
          </cell>
          <cell r="T27">
            <v>160</v>
          </cell>
        </row>
        <row r="28">
          <cell r="F28">
            <v>138</v>
          </cell>
          <cell r="J28">
            <v>23</v>
          </cell>
          <cell r="K28">
            <v>10</v>
          </cell>
          <cell r="L28">
            <v>10</v>
          </cell>
          <cell r="T28">
            <v>142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5</v>
          </cell>
          <cell r="G8">
            <v>0</v>
          </cell>
          <cell r="K8">
            <v>80</v>
          </cell>
          <cell r="L8">
            <v>74</v>
          </cell>
          <cell r="M8">
            <v>701</v>
          </cell>
        </row>
        <row r="9">
          <cell r="D9">
            <v>36</v>
          </cell>
          <cell r="G9">
            <v>0</v>
          </cell>
          <cell r="K9">
            <v>134</v>
          </cell>
          <cell r="L9">
            <v>98</v>
          </cell>
          <cell r="M9">
            <v>823</v>
          </cell>
        </row>
        <row r="10">
          <cell r="D10">
            <v>12</v>
          </cell>
          <cell r="G10">
            <v>0</v>
          </cell>
          <cell r="K10">
            <v>253</v>
          </cell>
          <cell r="L10">
            <v>233</v>
          </cell>
          <cell r="M10">
            <v>310</v>
          </cell>
        </row>
        <row r="11">
          <cell r="D11">
            <v>19</v>
          </cell>
          <cell r="G11">
            <v>0</v>
          </cell>
          <cell r="K11">
            <v>113</v>
          </cell>
          <cell r="L11">
            <v>102</v>
          </cell>
          <cell r="M11">
            <v>275</v>
          </cell>
        </row>
        <row r="12">
          <cell r="D12">
            <v>2</v>
          </cell>
          <cell r="G12">
            <v>0</v>
          </cell>
          <cell r="K12">
            <v>97</v>
          </cell>
          <cell r="L12">
            <v>86</v>
          </cell>
          <cell r="M12">
            <v>331</v>
          </cell>
        </row>
        <row r="13">
          <cell r="D13">
            <v>32</v>
          </cell>
          <cell r="G13">
            <v>0</v>
          </cell>
          <cell r="K13">
            <v>177</v>
          </cell>
          <cell r="L13">
            <v>130</v>
          </cell>
          <cell r="M13">
            <v>424</v>
          </cell>
        </row>
        <row r="14">
          <cell r="D14">
            <v>1</v>
          </cell>
          <cell r="G14">
            <v>0</v>
          </cell>
          <cell r="K14">
            <v>136</v>
          </cell>
          <cell r="L14">
            <v>51</v>
          </cell>
          <cell r="M14">
            <v>1</v>
          </cell>
        </row>
        <row r="15">
          <cell r="D15">
            <v>4</v>
          </cell>
          <cell r="G15">
            <v>0</v>
          </cell>
          <cell r="K15">
            <v>86</v>
          </cell>
          <cell r="L15">
            <v>63</v>
          </cell>
          <cell r="M15">
            <v>562</v>
          </cell>
        </row>
        <row r="16">
          <cell r="D16">
            <v>8</v>
          </cell>
          <cell r="G16">
            <v>0</v>
          </cell>
          <cell r="K16">
            <v>55</v>
          </cell>
          <cell r="L16">
            <v>55</v>
          </cell>
          <cell r="M16">
            <v>372</v>
          </cell>
        </row>
        <row r="17">
          <cell r="D17">
            <v>30</v>
          </cell>
          <cell r="G17">
            <v>0</v>
          </cell>
          <cell r="K17">
            <v>374</v>
          </cell>
          <cell r="L17">
            <v>324</v>
          </cell>
          <cell r="M17">
            <v>183</v>
          </cell>
        </row>
        <row r="18">
          <cell r="D18">
            <v>6</v>
          </cell>
          <cell r="G18">
            <v>0</v>
          </cell>
          <cell r="K18">
            <v>94</v>
          </cell>
          <cell r="L18">
            <v>89</v>
          </cell>
          <cell r="M18">
            <v>383</v>
          </cell>
        </row>
        <row r="19">
          <cell r="D19">
            <v>37</v>
          </cell>
          <cell r="G19">
            <v>0</v>
          </cell>
          <cell r="K19">
            <v>515</v>
          </cell>
          <cell r="L19">
            <v>352</v>
          </cell>
          <cell r="M19">
            <v>865</v>
          </cell>
        </row>
        <row r="20">
          <cell r="D20">
            <v>13</v>
          </cell>
          <cell r="G20">
            <v>8</v>
          </cell>
          <cell r="K20">
            <v>232</v>
          </cell>
          <cell r="L20">
            <v>206</v>
          </cell>
          <cell r="M20">
            <v>281</v>
          </cell>
        </row>
        <row r="21">
          <cell r="D21">
            <v>43</v>
          </cell>
          <cell r="G21">
            <v>0</v>
          </cell>
          <cell r="K21">
            <v>153</v>
          </cell>
          <cell r="L21">
            <v>82</v>
          </cell>
          <cell r="M21">
            <v>212</v>
          </cell>
        </row>
        <row r="22">
          <cell r="D22">
            <v>12</v>
          </cell>
          <cell r="G22">
            <v>0</v>
          </cell>
          <cell r="K22">
            <v>56</v>
          </cell>
          <cell r="L22">
            <v>43</v>
          </cell>
          <cell r="M22">
            <v>8</v>
          </cell>
        </row>
        <row r="23">
          <cell r="D23">
            <v>4</v>
          </cell>
          <cell r="G23">
            <v>0</v>
          </cell>
          <cell r="K23">
            <v>6</v>
          </cell>
          <cell r="L23">
            <v>4</v>
          </cell>
          <cell r="M23">
            <v>233</v>
          </cell>
        </row>
        <row r="24">
          <cell r="D24">
            <v>12</v>
          </cell>
          <cell r="G24">
            <v>0</v>
          </cell>
          <cell r="K24">
            <v>274</v>
          </cell>
          <cell r="L24">
            <v>37</v>
          </cell>
          <cell r="M24">
            <v>6</v>
          </cell>
        </row>
        <row r="25">
          <cell r="D25">
            <v>17</v>
          </cell>
          <cell r="G25">
            <v>0</v>
          </cell>
          <cell r="K25">
            <v>296</v>
          </cell>
          <cell r="L25">
            <v>271</v>
          </cell>
          <cell r="M25">
            <v>419</v>
          </cell>
        </row>
        <row r="26">
          <cell r="D26">
            <v>144</v>
          </cell>
          <cell r="G26">
            <v>0</v>
          </cell>
          <cell r="K26">
            <v>4395</v>
          </cell>
          <cell r="L26">
            <v>2416</v>
          </cell>
          <cell r="M26">
            <v>5672</v>
          </cell>
        </row>
        <row r="27">
          <cell r="D27">
            <v>56</v>
          </cell>
          <cell r="G27">
            <v>0</v>
          </cell>
          <cell r="K27">
            <v>418</v>
          </cell>
          <cell r="L27">
            <v>311</v>
          </cell>
          <cell r="M27">
            <v>2541</v>
          </cell>
        </row>
        <row r="28">
          <cell r="D28">
            <v>178</v>
          </cell>
          <cell r="G28">
            <v>0</v>
          </cell>
          <cell r="K28">
            <v>2270</v>
          </cell>
          <cell r="L28">
            <v>668</v>
          </cell>
          <cell r="M28">
            <v>354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J8">
            <v>62</v>
          </cell>
          <cell r="K8">
            <v>24</v>
          </cell>
          <cell r="L8">
            <v>40</v>
          </cell>
          <cell r="T8">
            <v>343</v>
          </cell>
        </row>
        <row r="9">
          <cell r="J9">
            <v>34</v>
          </cell>
          <cell r="K9">
            <v>0</v>
          </cell>
          <cell r="L9">
            <v>35</v>
          </cell>
          <cell r="T9">
            <v>187</v>
          </cell>
        </row>
        <row r="10">
          <cell r="J10">
            <v>21</v>
          </cell>
          <cell r="K10">
            <v>9</v>
          </cell>
          <cell r="L10">
            <v>12</v>
          </cell>
          <cell r="T10">
            <v>172</v>
          </cell>
        </row>
        <row r="11">
          <cell r="J11">
            <v>20</v>
          </cell>
          <cell r="K11">
            <v>4</v>
          </cell>
          <cell r="L11">
            <v>29</v>
          </cell>
          <cell r="T11">
            <v>254</v>
          </cell>
        </row>
        <row r="12">
          <cell r="J12">
            <v>1</v>
          </cell>
          <cell r="K12">
            <v>25</v>
          </cell>
          <cell r="L12">
            <v>28</v>
          </cell>
          <cell r="T12">
            <v>161</v>
          </cell>
        </row>
        <row r="13">
          <cell r="J13">
            <v>13</v>
          </cell>
          <cell r="K13">
            <v>11</v>
          </cell>
          <cell r="L13">
            <v>2</v>
          </cell>
          <cell r="T13">
            <v>225</v>
          </cell>
        </row>
        <row r="14">
          <cell r="J14">
            <v>0</v>
          </cell>
          <cell r="K14">
            <v>0</v>
          </cell>
          <cell r="L14">
            <v>0</v>
          </cell>
          <cell r="T14">
            <v>184</v>
          </cell>
        </row>
        <row r="15">
          <cell r="J15">
            <v>63</v>
          </cell>
          <cell r="K15">
            <v>2</v>
          </cell>
          <cell r="L15">
            <v>22</v>
          </cell>
          <cell r="T15">
            <v>162</v>
          </cell>
        </row>
        <row r="16">
          <cell r="J16">
            <v>6</v>
          </cell>
          <cell r="K16">
            <v>25</v>
          </cell>
          <cell r="L16">
            <v>0</v>
          </cell>
          <cell r="T16">
            <v>117</v>
          </cell>
        </row>
        <row r="17">
          <cell r="J17">
            <v>7</v>
          </cell>
          <cell r="K17">
            <v>1</v>
          </cell>
          <cell r="L17">
            <v>2</v>
          </cell>
          <cell r="T17">
            <v>241</v>
          </cell>
        </row>
        <row r="18">
          <cell r="J18">
            <v>13</v>
          </cell>
          <cell r="K18">
            <v>13</v>
          </cell>
          <cell r="L18">
            <v>2</v>
          </cell>
          <cell r="T18">
            <v>164</v>
          </cell>
        </row>
        <row r="19">
          <cell r="J19">
            <v>25</v>
          </cell>
          <cell r="K19">
            <v>19</v>
          </cell>
          <cell r="L19">
            <v>18</v>
          </cell>
          <cell r="T19">
            <v>314</v>
          </cell>
        </row>
        <row r="20">
          <cell r="J20">
            <v>21</v>
          </cell>
          <cell r="K20">
            <v>29</v>
          </cell>
          <cell r="L20">
            <v>32</v>
          </cell>
          <cell r="T20">
            <v>95</v>
          </cell>
        </row>
        <row r="21">
          <cell r="J21">
            <v>4</v>
          </cell>
          <cell r="K21">
            <v>16</v>
          </cell>
          <cell r="L21">
            <v>5</v>
          </cell>
          <cell r="T21">
            <v>124</v>
          </cell>
        </row>
        <row r="22">
          <cell r="J22">
            <v>17</v>
          </cell>
          <cell r="K22">
            <v>7</v>
          </cell>
          <cell r="L22">
            <v>0</v>
          </cell>
          <cell r="T22">
            <v>154</v>
          </cell>
        </row>
        <row r="23">
          <cell r="J23">
            <v>1</v>
          </cell>
          <cell r="K23">
            <v>1</v>
          </cell>
          <cell r="L23">
            <v>0</v>
          </cell>
          <cell r="T23">
            <v>207</v>
          </cell>
        </row>
        <row r="24">
          <cell r="J24">
            <v>1</v>
          </cell>
          <cell r="K24">
            <v>0</v>
          </cell>
          <cell r="L24">
            <v>10</v>
          </cell>
          <cell r="T24">
            <v>193</v>
          </cell>
        </row>
        <row r="25">
          <cell r="J25">
            <v>12</v>
          </cell>
          <cell r="K25">
            <v>49</v>
          </cell>
          <cell r="L25">
            <v>1</v>
          </cell>
          <cell r="T25">
            <v>197</v>
          </cell>
        </row>
        <row r="26">
          <cell r="J26">
            <v>195</v>
          </cell>
          <cell r="K26">
            <v>46</v>
          </cell>
          <cell r="L26">
            <v>0</v>
          </cell>
          <cell r="T26">
            <v>1497</v>
          </cell>
        </row>
        <row r="27">
          <cell r="J27">
            <v>87</v>
          </cell>
          <cell r="K27">
            <v>49</v>
          </cell>
          <cell r="L27">
            <v>52</v>
          </cell>
          <cell r="T27">
            <v>446</v>
          </cell>
        </row>
        <row r="28">
          <cell r="J28">
            <v>49</v>
          </cell>
          <cell r="K28">
            <v>25</v>
          </cell>
          <cell r="L28">
            <v>8</v>
          </cell>
          <cell r="T28">
            <v>413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значення-ІІ"/>
    </sheetNames>
    <sheetDataSet>
      <sheetData sheetId="0">
        <row r="10">
          <cell r="C10">
            <v>3715</v>
          </cell>
          <cell r="G10">
            <v>1841</v>
          </cell>
          <cell r="O10">
            <v>576</v>
          </cell>
          <cell r="S10">
            <v>565</v>
          </cell>
          <cell r="AV10">
            <v>199</v>
          </cell>
          <cell r="BJ10">
            <v>136</v>
          </cell>
          <cell r="DK10">
            <v>2561</v>
          </cell>
          <cell r="DO10">
            <v>706</v>
          </cell>
          <cell r="DS10">
            <v>663</v>
          </cell>
        </row>
        <row r="11">
          <cell r="C11">
            <v>2629</v>
          </cell>
          <cell r="G11">
            <v>798</v>
          </cell>
          <cell r="O11">
            <v>265</v>
          </cell>
          <cell r="S11">
            <v>198</v>
          </cell>
          <cell r="AV11">
            <v>41</v>
          </cell>
          <cell r="BJ11">
            <v>74</v>
          </cell>
          <cell r="DK11">
            <v>2094</v>
          </cell>
          <cell r="DO11">
            <v>331</v>
          </cell>
          <cell r="DS11">
            <v>314</v>
          </cell>
        </row>
        <row r="12">
          <cell r="C12">
            <v>1435</v>
          </cell>
          <cell r="G12">
            <v>703</v>
          </cell>
          <cell r="O12">
            <v>209</v>
          </cell>
          <cell r="S12">
            <v>183</v>
          </cell>
          <cell r="AV12">
            <v>32</v>
          </cell>
          <cell r="BJ12">
            <v>53</v>
          </cell>
          <cell r="DK12">
            <v>997</v>
          </cell>
          <cell r="DO12">
            <v>306</v>
          </cell>
          <cell r="DS12">
            <v>258</v>
          </cell>
        </row>
        <row r="13">
          <cell r="C13">
            <v>2038</v>
          </cell>
          <cell r="G13">
            <v>1282</v>
          </cell>
          <cell r="O13">
            <v>339</v>
          </cell>
          <cell r="S13">
            <v>295</v>
          </cell>
          <cell r="AV13">
            <v>86</v>
          </cell>
          <cell r="BJ13">
            <v>48</v>
          </cell>
          <cell r="DK13">
            <v>1265</v>
          </cell>
          <cell r="DO13">
            <v>544</v>
          </cell>
          <cell r="DS13">
            <v>401</v>
          </cell>
        </row>
        <row r="14">
          <cell r="C14">
            <v>1793</v>
          </cell>
          <cell r="G14">
            <v>902</v>
          </cell>
          <cell r="O14">
            <v>328</v>
          </cell>
          <cell r="S14">
            <v>319</v>
          </cell>
          <cell r="AV14">
            <v>63</v>
          </cell>
          <cell r="BJ14">
            <v>88</v>
          </cell>
          <cell r="DK14">
            <v>1209</v>
          </cell>
          <cell r="DO14">
            <v>340</v>
          </cell>
          <cell r="DS14">
            <v>289</v>
          </cell>
        </row>
        <row r="15">
          <cell r="C15">
            <v>2049</v>
          </cell>
          <cell r="G15">
            <v>1022</v>
          </cell>
          <cell r="O15">
            <v>251</v>
          </cell>
          <cell r="S15">
            <v>189</v>
          </cell>
          <cell r="AV15">
            <v>39</v>
          </cell>
          <cell r="BJ15">
            <v>48</v>
          </cell>
          <cell r="DK15">
            <v>1403</v>
          </cell>
          <cell r="DO15">
            <v>462</v>
          </cell>
          <cell r="DS15">
            <v>402</v>
          </cell>
        </row>
        <row r="16">
          <cell r="C16">
            <v>743</v>
          </cell>
          <cell r="G16">
            <v>573</v>
          </cell>
          <cell r="O16">
            <v>125</v>
          </cell>
          <cell r="S16">
            <v>123</v>
          </cell>
          <cell r="AV16">
            <v>18</v>
          </cell>
          <cell r="BJ16">
            <v>34</v>
          </cell>
          <cell r="DK16">
            <v>321</v>
          </cell>
          <cell r="DO16">
            <v>318</v>
          </cell>
          <cell r="DS16">
            <v>302</v>
          </cell>
        </row>
        <row r="17">
          <cell r="C17">
            <v>2145</v>
          </cell>
          <cell r="G17">
            <v>863</v>
          </cell>
          <cell r="O17">
            <v>265</v>
          </cell>
          <cell r="S17">
            <v>245</v>
          </cell>
          <cell r="AV17">
            <v>110</v>
          </cell>
          <cell r="BJ17">
            <v>74</v>
          </cell>
          <cell r="DK17">
            <v>1577</v>
          </cell>
          <cell r="DO17">
            <v>333</v>
          </cell>
          <cell r="DS17">
            <v>278</v>
          </cell>
        </row>
        <row r="18">
          <cell r="C18">
            <v>1429</v>
          </cell>
          <cell r="G18">
            <v>588</v>
          </cell>
          <cell r="O18">
            <v>154</v>
          </cell>
          <cell r="S18">
            <v>142</v>
          </cell>
          <cell r="AV18">
            <v>27</v>
          </cell>
          <cell r="BJ18">
            <v>68</v>
          </cell>
          <cell r="DK18">
            <v>1085</v>
          </cell>
          <cell r="DO18">
            <v>248</v>
          </cell>
          <cell r="DS18">
            <v>224</v>
          </cell>
        </row>
        <row r="19">
          <cell r="C19">
            <v>1690</v>
          </cell>
          <cell r="G19">
            <v>1131</v>
          </cell>
          <cell r="O19">
            <v>379</v>
          </cell>
          <cell r="S19">
            <v>311</v>
          </cell>
          <cell r="AV19">
            <v>61</v>
          </cell>
          <cell r="BJ19">
            <v>24</v>
          </cell>
          <cell r="DK19">
            <v>890</v>
          </cell>
          <cell r="DO19">
            <v>438</v>
          </cell>
          <cell r="DS19">
            <v>398</v>
          </cell>
        </row>
        <row r="20">
          <cell r="C20">
            <v>1904</v>
          </cell>
          <cell r="G20">
            <v>959</v>
          </cell>
          <cell r="O20">
            <v>265</v>
          </cell>
          <cell r="S20">
            <v>246</v>
          </cell>
          <cell r="AV20">
            <v>48</v>
          </cell>
          <cell r="BJ20">
            <v>39</v>
          </cell>
          <cell r="DK20">
            <v>1354</v>
          </cell>
          <cell r="DO20">
            <v>417</v>
          </cell>
          <cell r="DS20">
            <v>340</v>
          </cell>
        </row>
        <row r="21">
          <cell r="C21">
            <v>3837</v>
          </cell>
          <cell r="G21">
            <v>1679</v>
          </cell>
          <cell r="O21">
            <v>684</v>
          </cell>
          <cell r="S21">
            <v>609</v>
          </cell>
          <cell r="AV21">
            <v>93</v>
          </cell>
          <cell r="BJ21">
            <v>131</v>
          </cell>
          <cell r="DK21">
            <v>2352</v>
          </cell>
          <cell r="DO21">
            <v>523</v>
          </cell>
          <cell r="DS21">
            <v>488</v>
          </cell>
        </row>
        <row r="22">
          <cell r="C22">
            <v>1214</v>
          </cell>
          <cell r="G22">
            <v>551</v>
          </cell>
          <cell r="O22">
            <v>230</v>
          </cell>
          <cell r="S22">
            <v>215</v>
          </cell>
          <cell r="AV22">
            <v>30</v>
          </cell>
          <cell r="BJ22">
            <v>149</v>
          </cell>
          <cell r="DK22">
            <v>804</v>
          </cell>
          <cell r="DO22">
            <v>185</v>
          </cell>
          <cell r="DS22">
            <v>159</v>
          </cell>
        </row>
        <row r="23">
          <cell r="C23">
            <v>1343</v>
          </cell>
          <cell r="G23">
            <v>767</v>
          </cell>
          <cell r="O23">
            <v>294</v>
          </cell>
          <cell r="S23">
            <v>233</v>
          </cell>
          <cell r="AV23">
            <v>53</v>
          </cell>
          <cell r="BJ23">
            <v>84</v>
          </cell>
          <cell r="DK23">
            <v>768</v>
          </cell>
          <cell r="DO23">
            <v>291</v>
          </cell>
          <cell r="DS23">
            <v>260</v>
          </cell>
        </row>
        <row r="24">
          <cell r="C24">
            <v>868</v>
          </cell>
          <cell r="G24">
            <v>818</v>
          </cell>
          <cell r="O24">
            <v>247</v>
          </cell>
          <cell r="S24">
            <v>224</v>
          </cell>
          <cell r="AV24">
            <v>65</v>
          </cell>
          <cell r="BJ24">
            <v>17</v>
          </cell>
          <cell r="DK24">
            <v>361</v>
          </cell>
          <cell r="DO24">
            <v>337</v>
          </cell>
          <cell r="DS24">
            <v>293</v>
          </cell>
        </row>
        <row r="25">
          <cell r="C25">
            <v>1413</v>
          </cell>
          <cell r="G25">
            <v>936</v>
          </cell>
          <cell r="O25">
            <v>165</v>
          </cell>
          <cell r="S25">
            <v>161</v>
          </cell>
          <cell r="AV25">
            <v>38</v>
          </cell>
          <cell r="BJ25">
            <v>22</v>
          </cell>
          <cell r="DK25">
            <v>999</v>
          </cell>
          <cell r="DO25">
            <v>525</v>
          </cell>
          <cell r="DS25">
            <v>427</v>
          </cell>
        </row>
        <row r="26">
          <cell r="C26">
            <v>1400</v>
          </cell>
          <cell r="G26">
            <v>765</v>
          </cell>
          <cell r="O26">
            <v>215</v>
          </cell>
          <cell r="S26">
            <v>190</v>
          </cell>
          <cell r="AV26">
            <v>17</v>
          </cell>
          <cell r="BJ26">
            <v>84</v>
          </cell>
          <cell r="DK26">
            <v>378</v>
          </cell>
          <cell r="DO26">
            <v>367</v>
          </cell>
          <cell r="DS26">
            <v>315</v>
          </cell>
        </row>
        <row r="27">
          <cell r="C27">
            <v>1985</v>
          </cell>
          <cell r="G27">
            <v>1060</v>
          </cell>
          <cell r="O27">
            <v>279</v>
          </cell>
          <cell r="S27">
            <v>241</v>
          </cell>
          <cell r="AV27">
            <v>38</v>
          </cell>
          <cell r="BJ27">
            <v>93</v>
          </cell>
          <cell r="DK27">
            <v>1250</v>
          </cell>
          <cell r="DO27">
            <v>371</v>
          </cell>
          <cell r="DS27">
            <v>321</v>
          </cell>
        </row>
        <row r="28">
          <cell r="C28">
            <v>22159</v>
          </cell>
          <cell r="G28">
            <v>7138</v>
          </cell>
          <cell r="O28">
            <v>1605</v>
          </cell>
          <cell r="S28">
            <v>1278</v>
          </cell>
          <cell r="AV28">
            <v>220</v>
          </cell>
          <cell r="BJ28">
            <v>104</v>
          </cell>
          <cell r="DK28">
            <v>13713</v>
          </cell>
          <cell r="DO28">
            <v>2692</v>
          </cell>
          <cell r="DS28">
            <v>2256</v>
          </cell>
        </row>
        <row r="29">
          <cell r="C29">
            <v>8443</v>
          </cell>
          <cell r="G29">
            <v>2378</v>
          </cell>
          <cell r="O29">
            <v>713</v>
          </cell>
          <cell r="S29">
            <v>554</v>
          </cell>
          <cell r="AV29">
            <v>180</v>
          </cell>
          <cell r="BJ29">
            <v>185</v>
          </cell>
          <cell r="DK29">
            <v>6646</v>
          </cell>
          <cell r="DO29">
            <v>861</v>
          </cell>
          <cell r="DS29">
            <v>731</v>
          </cell>
        </row>
        <row r="30">
          <cell r="C30">
            <v>6302</v>
          </cell>
          <cell r="G30">
            <v>2191</v>
          </cell>
          <cell r="O30">
            <v>890</v>
          </cell>
          <cell r="S30">
            <v>561</v>
          </cell>
          <cell r="AV30">
            <v>105</v>
          </cell>
          <cell r="BJ30">
            <v>87</v>
          </cell>
          <cell r="DK30">
            <v>1530</v>
          </cell>
          <cell r="DO30">
            <v>733</v>
          </cell>
          <cell r="DS30">
            <v>631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6</v>
          </cell>
          <cell r="G8">
            <v>0</v>
          </cell>
          <cell r="K8">
            <v>96</v>
          </cell>
          <cell r="L8">
            <v>86</v>
          </cell>
          <cell r="M8">
            <v>1037</v>
          </cell>
        </row>
        <row r="9">
          <cell r="D9">
            <v>36</v>
          </cell>
          <cell r="G9">
            <v>0</v>
          </cell>
          <cell r="K9">
            <v>104</v>
          </cell>
          <cell r="L9">
            <v>64</v>
          </cell>
          <cell r="M9">
            <v>1015</v>
          </cell>
        </row>
        <row r="10">
          <cell r="D10">
            <v>16</v>
          </cell>
          <cell r="G10">
            <v>0</v>
          </cell>
          <cell r="K10">
            <v>216</v>
          </cell>
          <cell r="L10">
            <v>193</v>
          </cell>
          <cell r="M10">
            <v>306</v>
          </cell>
        </row>
        <row r="11">
          <cell r="D11">
            <v>25</v>
          </cell>
          <cell r="G11">
            <v>0</v>
          </cell>
          <cell r="K11">
            <v>90</v>
          </cell>
          <cell r="L11">
            <v>69</v>
          </cell>
          <cell r="M11">
            <v>322</v>
          </cell>
        </row>
        <row r="12">
          <cell r="D12">
            <v>6</v>
          </cell>
          <cell r="G12">
            <v>0</v>
          </cell>
          <cell r="K12">
            <v>125</v>
          </cell>
          <cell r="L12">
            <v>112</v>
          </cell>
          <cell r="M12">
            <v>437</v>
          </cell>
        </row>
        <row r="13">
          <cell r="D13">
            <v>37</v>
          </cell>
          <cell r="G13">
            <v>0</v>
          </cell>
          <cell r="K13">
            <v>158</v>
          </cell>
          <cell r="L13">
            <v>109</v>
          </cell>
          <cell r="M13">
            <v>409</v>
          </cell>
        </row>
        <row r="14">
          <cell r="D14">
            <v>1</v>
          </cell>
          <cell r="G14">
            <v>0</v>
          </cell>
          <cell r="K14">
            <v>134</v>
          </cell>
          <cell r="L14">
            <v>43</v>
          </cell>
          <cell r="M14">
            <v>1</v>
          </cell>
        </row>
        <row r="15">
          <cell r="D15">
            <v>16</v>
          </cell>
          <cell r="G15">
            <v>0</v>
          </cell>
          <cell r="K15">
            <v>78</v>
          </cell>
          <cell r="L15">
            <v>58</v>
          </cell>
          <cell r="M15">
            <v>612</v>
          </cell>
        </row>
        <row r="16">
          <cell r="D16">
            <v>7</v>
          </cell>
          <cell r="G16">
            <v>0</v>
          </cell>
          <cell r="K16">
            <v>57</v>
          </cell>
          <cell r="L16">
            <v>56</v>
          </cell>
          <cell r="M16">
            <v>407</v>
          </cell>
        </row>
        <row r="17">
          <cell r="D17">
            <v>25</v>
          </cell>
          <cell r="G17">
            <v>0</v>
          </cell>
          <cell r="K17">
            <v>258</v>
          </cell>
          <cell r="L17">
            <v>216</v>
          </cell>
          <cell r="M17">
            <v>177</v>
          </cell>
        </row>
        <row r="18">
          <cell r="D18">
            <v>2</v>
          </cell>
          <cell r="G18">
            <v>0</v>
          </cell>
          <cell r="K18">
            <v>83</v>
          </cell>
          <cell r="L18">
            <v>85</v>
          </cell>
          <cell r="M18">
            <v>346</v>
          </cell>
        </row>
        <row r="19">
          <cell r="D19">
            <v>42</v>
          </cell>
          <cell r="G19">
            <v>0</v>
          </cell>
          <cell r="K19">
            <v>442</v>
          </cell>
          <cell r="L19">
            <v>307</v>
          </cell>
          <cell r="M19">
            <v>830</v>
          </cell>
        </row>
        <row r="20">
          <cell r="D20">
            <v>14</v>
          </cell>
          <cell r="G20">
            <v>15</v>
          </cell>
          <cell r="K20">
            <v>359</v>
          </cell>
          <cell r="L20">
            <v>317</v>
          </cell>
          <cell r="M20">
            <v>574</v>
          </cell>
        </row>
        <row r="21">
          <cell r="D21">
            <v>15</v>
          </cell>
          <cell r="G21">
            <v>0</v>
          </cell>
          <cell r="K21">
            <v>81</v>
          </cell>
          <cell r="L21">
            <v>58</v>
          </cell>
          <cell r="M21">
            <v>224</v>
          </cell>
        </row>
        <row r="22">
          <cell r="D22">
            <v>15</v>
          </cell>
          <cell r="G22">
            <v>0</v>
          </cell>
          <cell r="K22">
            <v>74</v>
          </cell>
          <cell r="L22">
            <v>57</v>
          </cell>
          <cell r="M22">
            <v>6</v>
          </cell>
        </row>
        <row r="23">
          <cell r="D23">
            <v>2</v>
          </cell>
          <cell r="G23">
            <v>0</v>
          </cell>
          <cell r="K23">
            <v>6</v>
          </cell>
          <cell r="L23">
            <v>4</v>
          </cell>
          <cell r="M23">
            <v>236</v>
          </cell>
        </row>
        <row r="24">
          <cell r="D24">
            <v>16</v>
          </cell>
          <cell r="G24">
            <v>0</v>
          </cell>
          <cell r="K24">
            <v>430</v>
          </cell>
          <cell r="L24">
            <v>44</v>
          </cell>
          <cell r="M24">
            <v>7</v>
          </cell>
        </row>
        <row r="25">
          <cell r="D25">
            <v>20</v>
          </cell>
          <cell r="G25">
            <v>0</v>
          </cell>
          <cell r="K25">
            <v>276</v>
          </cell>
          <cell r="L25">
            <v>243</v>
          </cell>
          <cell r="M25">
            <v>559</v>
          </cell>
        </row>
        <row r="26">
          <cell r="D26">
            <v>51</v>
          </cell>
          <cell r="G26">
            <v>0</v>
          </cell>
          <cell r="K26">
            <v>727</v>
          </cell>
          <cell r="L26">
            <v>360</v>
          </cell>
          <cell r="M26">
            <v>1543</v>
          </cell>
        </row>
        <row r="27">
          <cell r="D27">
            <v>42</v>
          </cell>
          <cell r="G27">
            <v>0</v>
          </cell>
          <cell r="K27">
            <v>206</v>
          </cell>
          <cell r="L27">
            <v>141</v>
          </cell>
          <cell r="M27">
            <v>1158</v>
          </cell>
        </row>
        <row r="28">
          <cell r="D28">
            <v>136</v>
          </cell>
          <cell r="G28">
            <v>2</v>
          </cell>
          <cell r="K28">
            <v>1101</v>
          </cell>
          <cell r="L28">
            <v>294</v>
          </cell>
          <cell r="M28">
            <v>185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840</v>
          </cell>
          <cell r="F8">
            <v>267</v>
          </cell>
          <cell r="J8">
            <v>126</v>
          </cell>
          <cell r="K8">
            <v>23</v>
          </cell>
          <cell r="L8">
            <v>26</v>
          </cell>
          <cell r="M8">
            <v>822</v>
          </cell>
          <cell r="P8">
            <v>337</v>
          </cell>
          <cell r="T8">
            <v>324</v>
          </cell>
        </row>
        <row r="9">
          <cell r="D9">
            <v>403</v>
          </cell>
          <cell r="F9">
            <v>77</v>
          </cell>
          <cell r="J9">
            <v>8</v>
          </cell>
          <cell r="K9">
            <v>10</v>
          </cell>
          <cell r="L9">
            <v>9</v>
          </cell>
          <cell r="M9">
            <v>340</v>
          </cell>
          <cell r="P9">
            <v>180</v>
          </cell>
          <cell r="T9">
            <v>167</v>
          </cell>
        </row>
        <row r="10">
          <cell r="D10">
            <v>338</v>
          </cell>
          <cell r="F10">
            <v>96</v>
          </cell>
          <cell r="J10">
            <v>26</v>
          </cell>
          <cell r="K10">
            <v>7</v>
          </cell>
          <cell r="L10">
            <v>34</v>
          </cell>
          <cell r="M10">
            <v>326</v>
          </cell>
          <cell r="P10">
            <v>144</v>
          </cell>
          <cell r="T10">
            <v>127</v>
          </cell>
        </row>
        <row r="11">
          <cell r="D11">
            <v>546</v>
          </cell>
          <cell r="F11">
            <v>128</v>
          </cell>
          <cell r="J11">
            <v>60</v>
          </cell>
          <cell r="K11">
            <v>0</v>
          </cell>
          <cell r="L11">
            <v>16</v>
          </cell>
          <cell r="M11">
            <v>529</v>
          </cell>
          <cell r="P11">
            <v>251</v>
          </cell>
          <cell r="T11">
            <v>201</v>
          </cell>
        </row>
        <row r="12">
          <cell r="D12">
            <v>550</v>
          </cell>
          <cell r="F12">
            <v>184</v>
          </cell>
          <cell r="J12">
            <v>33</v>
          </cell>
          <cell r="K12">
            <v>51</v>
          </cell>
          <cell r="L12">
            <v>1</v>
          </cell>
          <cell r="M12">
            <v>493</v>
          </cell>
          <cell r="P12">
            <v>216</v>
          </cell>
          <cell r="T12">
            <v>180</v>
          </cell>
        </row>
        <row r="13">
          <cell r="D13">
            <v>545</v>
          </cell>
          <cell r="F13">
            <v>91</v>
          </cell>
          <cell r="J13">
            <v>30</v>
          </cell>
          <cell r="K13">
            <v>10</v>
          </cell>
          <cell r="L13">
            <v>5</v>
          </cell>
          <cell r="M13">
            <v>478</v>
          </cell>
          <cell r="P13">
            <v>244</v>
          </cell>
          <cell r="T13">
            <v>214</v>
          </cell>
        </row>
        <row r="14">
          <cell r="D14">
            <v>369</v>
          </cell>
          <cell r="F14">
            <v>77</v>
          </cell>
          <cell r="J14">
            <v>13</v>
          </cell>
          <cell r="K14">
            <v>3</v>
          </cell>
          <cell r="L14">
            <v>15</v>
          </cell>
          <cell r="M14">
            <v>324</v>
          </cell>
          <cell r="P14">
            <v>207</v>
          </cell>
          <cell r="T14">
            <v>196</v>
          </cell>
        </row>
        <row r="15">
          <cell r="D15">
            <v>446</v>
          </cell>
          <cell r="F15">
            <v>106</v>
          </cell>
          <cell r="J15">
            <v>58</v>
          </cell>
          <cell r="K15">
            <v>4</v>
          </cell>
          <cell r="L15">
            <v>18</v>
          </cell>
          <cell r="M15">
            <v>389</v>
          </cell>
          <cell r="P15">
            <v>203</v>
          </cell>
          <cell r="T15">
            <v>176</v>
          </cell>
        </row>
        <row r="16">
          <cell r="D16">
            <v>304</v>
          </cell>
          <cell r="F16">
            <v>61</v>
          </cell>
          <cell r="J16">
            <v>9</v>
          </cell>
          <cell r="K16">
            <v>60</v>
          </cell>
          <cell r="L16">
            <v>0</v>
          </cell>
          <cell r="M16">
            <v>300</v>
          </cell>
          <cell r="P16">
            <v>143</v>
          </cell>
          <cell r="T16">
            <v>132</v>
          </cell>
        </row>
        <row r="17">
          <cell r="D17">
            <v>490</v>
          </cell>
          <cell r="F17">
            <v>145</v>
          </cell>
          <cell r="J17">
            <v>40</v>
          </cell>
          <cell r="K17">
            <v>5</v>
          </cell>
          <cell r="L17">
            <v>6</v>
          </cell>
          <cell r="M17">
            <v>401</v>
          </cell>
          <cell r="P17">
            <v>179</v>
          </cell>
          <cell r="T17">
            <v>161</v>
          </cell>
        </row>
        <row r="18">
          <cell r="D18">
            <v>453</v>
          </cell>
          <cell r="F18">
            <v>71</v>
          </cell>
          <cell r="J18">
            <v>32</v>
          </cell>
          <cell r="K18">
            <v>15</v>
          </cell>
          <cell r="L18">
            <v>10</v>
          </cell>
          <cell r="M18">
            <v>410</v>
          </cell>
          <cell r="P18">
            <v>235</v>
          </cell>
          <cell r="T18">
            <v>198</v>
          </cell>
        </row>
        <row r="19">
          <cell r="D19">
            <v>903</v>
          </cell>
          <cell r="F19">
            <v>352</v>
          </cell>
          <cell r="J19">
            <v>70</v>
          </cell>
          <cell r="K19">
            <v>28</v>
          </cell>
          <cell r="L19">
            <v>78</v>
          </cell>
          <cell r="M19">
            <v>845</v>
          </cell>
          <cell r="P19">
            <v>247</v>
          </cell>
          <cell r="T19">
            <v>237</v>
          </cell>
        </row>
        <row r="20">
          <cell r="D20">
            <v>532</v>
          </cell>
          <cell r="F20">
            <v>194</v>
          </cell>
          <cell r="J20">
            <v>30</v>
          </cell>
          <cell r="K20">
            <v>82</v>
          </cell>
          <cell r="L20">
            <v>50</v>
          </cell>
          <cell r="M20">
            <v>453</v>
          </cell>
          <cell r="P20">
            <v>179</v>
          </cell>
          <cell r="T20">
            <v>154</v>
          </cell>
        </row>
        <row r="21">
          <cell r="D21">
            <v>304</v>
          </cell>
          <cell r="F21">
            <v>78</v>
          </cell>
          <cell r="J21">
            <v>41</v>
          </cell>
          <cell r="K21">
            <v>39</v>
          </cell>
          <cell r="L21">
            <v>25</v>
          </cell>
          <cell r="M21">
            <v>250</v>
          </cell>
          <cell r="P21">
            <v>130</v>
          </cell>
          <cell r="T21">
            <v>120</v>
          </cell>
        </row>
        <row r="22">
          <cell r="D22">
            <v>413</v>
          </cell>
          <cell r="F22">
            <v>108</v>
          </cell>
          <cell r="J22">
            <v>44</v>
          </cell>
          <cell r="K22">
            <v>13</v>
          </cell>
          <cell r="L22">
            <v>3</v>
          </cell>
          <cell r="M22">
            <v>409</v>
          </cell>
          <cell r="P22">
            <v>181</v>
          </cell>
          <cell r="T22">
            <v>165</v>
          </cell>
        </row>
        <row r="23">
          <cell r="D23">
            <v>494</v>
          </cell>
          <cell r="F23">
            <v>85</v>
          </cell>
          <cell r="J23">
            <v>30</v>
          </cell>
          <cell r="K23">
            <v>1</v>
          </cell>
          <cell r="L23">
            <v>14</v>
          </cell>
          <cell r="M23">
            <v>348</v>
          </cell>
          <cell r="P23">
            <v>292</v>
          </cell>
          <cell r="T23">
            <v>262</v>
          </cell>
        </row>
        <row r="24">
          <cell r="D24">
            <v>447</v>
          </cell>
          <cell r="F24">
            <v>130</v>
          </cell>
          <cell r="J24">
            <v>16</v>
          </cell>
          <cell r="K24">
            <v>7</v>
          </cell>
          <cell r="L24">
            <v>48</v>
          </cell>
          <cell r="M24">
            <v>374</v>
          </cell>
          <cell r="P24">
            <v>204</v>
          </cell>
          <cell r="T24">
            <v>179</v>
          </cell>
        </row>
        <row r="25">
          <cell r="D25">
            <v>606</v>
          </cell>
          <cell r="F25">
            <v>135</v>
          </cell>
          <cell r="J25">
            <v>31</v>
          </cell>
          <cell r="K25">
            <v>45</v>
          </cell>
          <cell r="L25">
            <v>0</v>
          </cell>
          <cell r="M25">
            <v>562</v>
          </cell>
          <cell r="P25">
            <v>198</v>
          </cell>
          <cell r="T25">
            <v>176</v>
          </cell>
        </row>
        <row r="26">
          <cell r="D26">
            <v>605</v>
          </cell>
          <cell r="F26">
            <v>76</v>
          </cell>
          <cell r="J26">
            <v>13</v>
          </cell>
          <cell r="K26">
            <v>5</v>
          </cell>
          <cell r="L26">
            <v>0</v>
          </cell>
          <cell r="M26">
            <v>436</v>
          </cell>
          <cell r="P26">
            <v>220</v>
          </cell>
          <cell r="T26">
            <v>195</v>
          </cell>
        </row>
        <row r="27">
          <cell r="D27">
            <v>623</v>
          </cell>
          <cell r="F27">
            <v>159</v>
          </cell>
          <cell r="J27">
            <v>54</v>
          </cell>
          <cell r="K27">
            <v>6</v>
          </cell>
          <cell r="L27">
            <v>63</v>
          </cell>
          <cell r="M27">
            <v>603</v>
          </cell>
          <cell r="P27">
            <v>243</v>
          </cell>
          <cell r="T27">
            <v>224</v>
          </cell>
        </row>
        <row r="28">
          <cell r="D28">
            <v>584</v>
          </cell>
          <cell r="F28">
            <v>143</v>
          </cell>
          <cell r="J28">
            <v>32</v>
          </cell>
          <cell r="K28">
            <v>14</v>
          </cell>
          <cell r="L28">
            <v>1</v>
          </cell>
          <cell r="M28">
            <v>576</v>
          </cell>
          <cell r="P28">
            <v>212</v>
          </cell>
          <cell r="T28">
            <v>185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20</v>
          </cell>
          <cell r="L8">
            <v>16</v>
          </cell>
          <cell r="M8">
            <v>221</v>
          </cell>
        </row>
        <row r="9">
          <cell r="D9">
            <v>1</v>
          </cell>
          <cell r="G9">
            <v>0</v>
          </cell>
          <cell r="K9">
            <v>28</v>
          </cell>
          <cell r="L9">
            <v>26</v>
          </cell>
          <cell r="M9">
            <v>246</v>
          </cell>
        </row>
        <row r="10">
          <cell r="D10">
            <v>0</v>
          </cell>
          <cell r="G10">
            <v>0</v>
          </cell>
          <cell r="K10">
            <v>44</v>
          </cell>
          <cell r="L10">
            <v>44</v>
          </cell>
          <cell r="M10">
            <v>97</v>
          </cell>
        </row>
        <row r="11">
          <cell r="D11">
            <v>1</v>
          </cell>
          <cell r="G11">
            <v>0</v>
          </cell>
          <cell r="K11">
            <v>27</v>
          </cell>
          <cell r="L11">
            <v>24</v>
          </cell>
          <cell r="M11">
            <v>101</v>
          </cell>
        </row>
        <row r="12">
          <cell r="D12">
            <v>0</v>
          </cell>
          <cell r="G12">
            <v>0</v>
          </cell>
          <cell r="K12">
            <v>29</v>
          </cell>
          <cell r="L12">
            <v>27</v>
          </cell>
          <cell r="M12">
            <v>137</v>
          </cell>
        </row>
        <row r="13">
          <cell r="D13">
            <v>1</v>
          </cell>
          <cell r="G13">
            <v>0</v>
          </cell>
          <cell r="K13">
            <v>33</v>
          </cell>
          <cell r="L13">
            <v>27</v>
          </cell>
          <cell r="M13">
            <v>134</v>
          </cell>
        </row>
        <row r="14">
          <cell r="D14">
            <v>0</v>
          </cell>
          <cell r="G14">
            <v>0</v>
          </cell>
          <cell r="K14">
            <v>36</v>
          </cell>
          <cell r="L14">
            <v>11</v>
          </cell>
          <cell r="M14">
            <v>1</v>
          </cell>
        </row>
        <row r="15">
          <cell r="D15">
            <v>1</v>
          </cell>
          <cell r="G15">
            <v>0</v>
          </cell>
          <cell r="K15">
            <v>22</v>
          </cell>
          <cell r="L15">
            <v>17</v>
          </cell>
          <cell r="M15">
            <v>172</v>
          </cell>
        </row>
        <row r="16">
          <cell r="D16">
            <v>1</v>
          </cell>
          <cell r="G16">
            <v>0</v>
          </cell>
          <cell r="K16">
            <v>27</v>
          </cell>
          <cell r="L16">
            <v>27</v>
          </cell>
          <cell r="M16">
            <v>106</v>
          </cell>
        </row>
        <row r="17">
          <cell r="D17">
            <v>1</v>
          </cell>
          <cell r="G17">
            <v>0</v>
          </cell>
          <cell r="K17">
            <v>68</v>
          </cell>
          <cell r="L17">
            <v>65</v>
          </cell>
          <cell r="M17">
            <v>59</v>
          </cell>
        </row>
        <row r="18">
          <cell r="D18">
            <v>3</v>
          </cell>
          <cell r="G18">
            <v>0</v>
          </cell>
          <cell r="K18">
            <v>26</v>
          </cell>
          <cell r="L18">
            <v>25</v>
          </cell>
          <cell r="M18">
            <v>94</v>
          </cell>
        </row>
        <row r="19">
          <cell r="D19">
            <v>0</v>
          </cell>
          <cell r="G19">
            <v>0</v>
          </cell>
          <cell r="K19">
            <v>115</v>
          </cell>
          <cell r="L19">
            <v>93</v>
          </cell>
          <cell r="M19">
            <v>240</v>
          </cell>
        </row>
        <row r="20">
          <cell r="D20">
            <v>0</v>
          </cell>
          <cell r="G20">
            <v>0</v>
          </cell>
          <cell r="K20">
            <v>63</v>
          </cell>
          <cell r="L20">
            <v>59</v>
          </cell>
          <cell r="M20">
            <v>47</v>
          </cell>
        </row>
        <row r="21">
          <cell r="D21">
            <v>1</v>
          </cell>
          <cell r="G21">
            <v>0</v>
          </cell>
          <cell r="K21">
            <v>16</v>
          </cell>
          <cell r="L21">
            <v>14</v>
          </cell>
          <cell r="M21">
            <v>76</v>
          </cell>
        </row>
        <row r="22">
          <cell r="D22">
            <v>0</v>
          </cell>
          <cell r="G22">
            <v>0</v>
          </cell>
          <cell r="K22">
            <v>10</v>
          </cell>
          <cell r="L22">
            <v>10</v>
          </cell>
          <cell r="M22">
            <v>1</v>
          </cell>
        </row>
        <row r="23">
          <cell r="D23">
            <v>0</v>
          </cell>
          <cell r="G23">
            <v>0</v>
          </cell>
          <cell r="K23">
            <v>2</v>
          </cell>
          <cell r="L23">
            <v>0</v>
          </cell>
          <cell r="M23">
            <v>68</v>
          </cell>
        </row>
        <row r="24">
          <cell r="D24">
            <v>0</v>
          </cell>
          <cell r="G24">
            <v>0</v>
          </cell>
          <cell r="K24">
            <v>114</v>
          </cell>
          <cell r="L24">
            <v>15</v>
          </cell>
          <cell r="M24">
            <v>1</v>
          </cell>
        </row>
        <row r="25">
          <cell r="D25">
            <v>0</v>
          </cell>
          <cell r="G25">
            <v>0</v>
          </cell>
          <cell r="K25">
            <v>69</v>
          </cell>
          <cell r="L25">
            <v>67</v>
          </cell>
          <cell r="M25">
            <v>80</v>
          </cell>
        </row>
        <row r="26">
          <cell r="D26">
            <v>14</v>
          </cell>
          <cell r="G26">
            <v>0</v>
          </cell>
          <cell r="K26">
            <v>1694</v>
          </cell>
          <cell r="L26">
            <v>1070</v>
          </cell>
          <cell r="M26">
            <v>1098</v>
          </cell>
        </row>
        <row r="27">
          <cell r="D27">
            <v>7</v>
          </cell>
          <cell r="G27">
            <v>0</v>
          </cell>
          <cell r="K27">
            <v>146</v>
          </cell>
          <cell r="L27">
            <v>111</v>
          </cell>
          <cell r="M27">
            <v>844</v>
          </cell>
        </row>
        <row r="28">
          <cell r="D28">
            <v>7</v>
          </cell>
          <cell r="G28">
            <v>0</v>
          </cell>
          <cell r="K28">
            <v>681</v>
          </cell>
          <cell r="L28">
            <v>193</v>
          </cell>
          <cell r="M28">
            <v>113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197</v>
          </cell>
          <cell r="F8">
            <v>25</v>
          </cell>
          <cell r="J8">
            <v>6</v>
          </cell>
          <cell r="K8">
            <v>3</v>
          </cell>
          <cell r="L8">
            <v>3</v>
          </cell>
          <cell r="P8">
            <v>91</v>
          </cell>
          <cell r="T8">
            <v>90</v>
          </cell>
        </row>
        <row r="9">
          <cell r="D9">
            <v>116</v>
          </cell>
          <cell r="F9">
            <v>23</v>
          </cell>
          <cell r="J9">
            <v>2</v>
          </cell>
          <cell r="K9">
            <v>0</v>
          </cell>
          <cell r="L9">
            <v>6</v>
          </cell>
          <cell r="P9">
            <v>45</v>
          </cell>
          <cell r="T9">
            <v>44</v>
          </cell>
        </row>
        <row r="10">
          <cell r="D10">
            <v>83</v>
          </cell>
          <cell r="F10">
            <v>10</v>
          </cell>
          <cell r="J10">
            <v>0</v>
          </cell>
          <cell r="K10">
            <v>1</v>
          </cell>
          <cell r="L10">
            <v>0</v>
          </cell>
          <cell r="P10">
            <v>46</v>
          </cell>
          <cell r="T10">
            <v>39</v>
          </cell>
        </row>
        <row r="11">
          <cell r="D11">
            <v>178</v>
          </cell>
          <cell r="F11">
            <v>18</v>
          </cell>
          <cell r="J11">
            <v>6</v>
          </cell>
          <cell r="K11">
            <v>0</v>
          </cell>
          <cell r="L11">
            <v>1</v>
          </cell>
          <cell r="P11">
            <v>87</v>
          </cell>
          <cell r="T11">
            <v>71</v>
          </cell>
        </row>
        <row r="12">
          <cell r="D12">
            <v>115</v>
          </cell>
          <cell r="F12">
            <v>22</v>
          </cell>
          <cell r="J12">
            <v>2</v>
          </cell>
          <cell r="K12">
            <v>4</v>
          </cell>
          <cell r="L12">
            <v>4</v>
          </cell>
          <cell r="P12">
            <v>61</v>
          </cell>
          <cell r="T12">
            <v>52</v>
          </cell>
        </row>
        <row r="13">
          <cell r="D13">
            <v>100</v>
          </cell>
          <cell r="F13">
            <v>16</v>
          </cell>
          <cell r="J13">
            <v>1</v>
          </cell>
          <cell r="K13">
            <v>0</v>
          </cell>
          <cell r="L13">
            <v>0</v>
          </cell>
          <cell r="P13">
            <v>38</v>
          </cell>
          <cell r="T13">
            <v>32</v>
          </cell>
        </row>
        <row r="14">
          <cell r="D14">
            <v>60</v>
          </cell>
          <cell r="F14">
            <v>6</v>
          </cell>
          <cell r="J14">
            <v>0</v>
          </cell>
          <cell r="K14">
            <v>1</v>
          </cell>
          <cell r="L14">
            <v>2</v>
          </cell>
          <cell r="P14">
            <v>37</v>
          </cell>
          <cell r="T14">
            <v>34</v>
          </cell>
        </row>
        <row r="15">
          <cell r="D15">
            <v>93</v>
          </cell>
          <cell r="F15">
            <v>18</v>
          </cell>
          <cell r="J15">
            <v>11</v>
          </cell>
          <cell r="K15">
            <v>1</v>
          </cell>
          <cell r="L15">
            <v>0</v>
          </cell>
          <cell r="P15">
            <v>44</v>
          </cell>
          <cell r="T15">
            <v>34</v>
          </cell>
        </row>
        <row r="16">
          <cell r="D16">
            <v>119</v>
          </cell>
          <cell r="F16">
            <v>22</v>
          </cell>
          <cell r="J16">
            <v>2</v>
          </cell>
          <cell r="K16">
            <v>7</v>
          </cell>
          <cell r="L16">
            <v>0</v>
          </cell>
          <cell r="P16">
            <v>46</v>
          </cell>
          <cell r="T16">
            <v>38</v>
          </cell>
        </row>
        <row r="17">
          <cell r="D17">
            <v>134</v>
          </cell>
          <cell r="F17">
            <v>20</v>
          </cell>
          <cell r="J17">
            <v>1</v>
          </cell>
          <cell r="K17">
            <v>0</v>
          </cell>
          <cell r="L17">
            <v>3</v>
          </cell>
          <cell r="P17">
            <v>57</v>
          </cell>
          <cell r="T17">
            <v>51</v>
          </cell>
        </row>
        <row r="18">
          <cell r="D18">
            <v>118</v>
          </cell>
          <cell r="F18">
            <v>17</v>
          </cell>
          <cell r="J18">
            <v>3</v>
          </cell>
          <cell r="K18">
            <v>5</v>
          </cell>
          <cell r="L18">
            <v>2</v>
          </cell>
          <cell r="P18">
            <v>51</v>
          </cell>
          <cell r="T18">
            <v>42</v>
          </cell>
        </row>
        <row r="19">
          <cell r="D19">
            <v>187</v>
          </cell>
          <cell r="F19">
            <v>19</v>
          </cell>
          <cell r="J19">
            <v>2</v>
          </cell>
          <cell r="K19">
            <v>0</v>
          </cell>
          <cell r="L19">
            <v>1</v>
          </cell>
          <cell r="P19">
            <v>92</v>
          </cell>
          <cell r="T19">
            <v>89</v>
          </cell>
        </row>
        <row r="20">
          <cell r="D20">
            <v>102</v>
          </cell>
          <cell r="F20">
            <v>34</v>
          </cell>
          <cell r="J20">
            <v>1</v>
          </cell>
          <cell r="K20">
            <v>6</v>
          </cell>
          <cell r="L20">
            <v>8</v>
          </cell>
          <cell r="P20">
            <v>32</v>
          </cell>
          <cell r="T20">
            <v>29</v>
          </cell>
        </row>
        <row r="21">
          <cell r="D21">
            <v>80</v>
          </cell>
          <cell r="F21">
            <v>14</v>
          </cell>
          <cell r="J21">
            <v>2</v>
          </cell>
          <cell r="K21">
            <v>3</v>
          </cell>
          <cell r="L21">
            <v>1</v>
          </cell>
          <cell r="P21">
            <v>31</v>
          </cell>
          <cell r="T21">
            <v>29</v>
          </cell>
        </row>
        <row r="22">
          <cell r="D22">
            <v>97</v>
          </cell>
          <cell r="F22">
            <v>19</v>
          </cell>
          <cell r="J22">
            <v>2</v>
          </cell>
          <cell r="K22">
            <v>1</v>
          </cell>
          <cell r="L22">
            <v>0</v>
          </cell>
          <cell r="P22">
            <v>34</v>
          </cell>
          <cell r="T22">
            <v>36</v>
          </cell>
        </row>
        <row r="23">
          <cell r="D23">
            <v>80</v>
          </cell>
          <cell r="F23">
            <v>7</v>
          </cell>
          <cell r="J23">
            <v>2</v>
          </cell>
          <cell r="K23">
            <v>0</v>
          </cell>
          <cell r="L23">
            <v>0</v>
          </cell>
          <cell r="P23">
            <v>86</v>
          </cell>
          <cell r="T23">
            <v>30</v>
          </cell>
        </row>
        <row r="24">
          <cell r="D24">
            <v>150</v>
          </cell>
          <cell r="F24">
            <v>19</v>
          </cell>
          <cell r="J24">
            <v>0</v>
          </cell>
          <cell r="K24">
            <v>0</v>
          </cell>
          <cell r="L24">
            <v>9</v>
          </cell>
          <cell r="P24">
            <v>63</v>
          </cell>
          <cell r="T24">
            <v>75</v>
          </cell>
        </row>
        <row r="25">
          <cell r="D25">
            <v>168</v>
          </cell>
          <cell r="F25">
            <v>23</v>
          </cell>
          <cell r="J25">
            <v>4</v>
          </cell>
          <cell r="K25">
            <v>17</v>
          </cell>
          <cell r="L25">
            <v>0</v>
          </cell>
          <cell r="P25">
            <v>41</v>
          </cell>
          <cell r="T25">
            <v>57</v>
          </cell>
        </row>
        <row r="26">
          <cell r="D26">
            <v>2089</v>
          </cell>
          <cell r="F26">
            <v>249</v>
          </cell>
          <cell r="J26">
            <v>38</v>
          </cell>
          <cell r="K26">
            <v>22</v>
          </cell>
          <cell r="L26">
            <v>0</v>
          </cell>
          <cell r="P26">
            <v>857</v>
          </cell>
          <cell r="T26">
            <v>742</v>
          </cell>
        </row>
        <row r="27">
          <cell r="D27">
            <v>458</v>
          </cell>
          <cell r="F27">
            <v>64</v>
          </cell>
          <cell r="J27">
            <v>12</v>
          </cell>
          <cell r="K27">
            <v>14</v>
          </cell>
          <cell r="L27">
            <v>18</v>
          </cell>
          <cell r="P27">
            <v>187</v>
          </cell>
          <cell r="T27">
            <v>159</v>
          </cell>
        </row>
        <row r="28">
          <cell r="D28">
            <v>388</v>
          </cell>
          <cell r="F28">
            <v>66</v>
          </cell>
          <cell r="J28">
            <v>10</v>
          </cell>
          <cell r="K28">
            <v>1</v>
          </cell>
          <cell r="L28">
            <v>1</v>
          </cell>
          <cell r="P28">
            <v>148</v>
          </cell>
          <cell r="T28">
            <v>122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Лист1"/>
      <sheetName val="Історія змін"/>
    </sheetNames>
    <sheetDataSet>
      <sheetData sheetId="0">
        <row r="10">
          <cell r="C10">
            <v>34590</v>
          </cell>
        </row>
      </sheetData>
      <sheetData sheetId="1">
        <row r="11">
          <cell r="C11">
            <v>1800</v>
          </cell>
          <cell r="D11">
            <v>188</v>
          </cell>
          <cell r="E11">
            <v>97</v>
          </cell>
          <cell r="I11">
            <v>934</v>
          </cell>
          <cell r="J11">
            <v>492</v>
          </cell>
          <cell r="L11">
            <v>7</v>
          </cell>
          <cell r="M11">
            <v>13</v>
          </cell>
        </row>
        <row r="12">
          <cell r="C12">
            <v>681</v>
          </cell>
          <cell r="D12">
            <v>92</v>
          </cell>
          <cell r="E12">
            <v>42</v>
          </cell>
          <cell r="I12">
            <v>386</v>
          </cell>
          <cell r="J12">
            <v>164</v>
          </cell>
          <cell r="L12">
            <v>1</v>
          </cell>
          <cell r="M12">
            <v>12</v>
          </cell>
        </row>
        <row r="13">
          <cell r="C13">
            <v>670</v>
          </cell>
          <cell r="D13">
            <v>78</v>
          </cell>
          <cell r="E13">
            <v>35</v>
          </cell>
          <cell r="I13">
            <v>404</v>
          </cell>
          <cell r="J13">
            <v>150</v>
          </cell>
          <cell r="L13">
            <v>2</v>
          </cell>
          <cell r="M13">
            <v>16</v>
          </cell>
        </row>
        <row r="14">
          <cell r="C14">
            <v>1245</v>
          </cell>
          <cell r="D14">
            <v>170</v>
          </cell>
          <cell r="E14">
            <v>73</v>
          </cell>
          <cell r="I14">
            <v>774</v>
          </cell>
          <cell r="J14">
            <v>296</v>
          </cell>
          <cell r="L14">
            <v>1</v>
          </cell>
          <cell r="M14">
            <v>12</v>
          </cell>
        </row>
        <row r="15">
          <cell r="C15">
            <v>815</v>
          </cell>
          <cell r="D15">
            <v>105</v>
          </cell>
          <cell r="E15">
            <v>35</v>
          </cell>
          <cell r="I15">
            <v>374</v>
          </cell>
          <cell r="J15">
            <v>212</v>
          </cell>
          <cell r="L15">
            <v>6</v>
          </cell>
          <cell r="M15">
            <v>16</v>
          </cell>
        </row>
        <row r="16">
          <cell r="C16">
            <v>895</v>
          </cell>
          <cell r="D16">
            <v>83</v>
          </cell>
          <cell r="E16">
            <v>38</v>
          </cell>
          <cell r="I16">
            <v>478</v>
          </cell>
          <cell r="J16">
            <v>205</v>
          </cell>
          <cell r="L16">
            <v>4</v>
          </cell>
          <cell r="M16">
            <v>5</v>
          </cell>
        </row>
        <row r="17">
          <cell r="C17">
            <v>501</v>
          </cell>
          <cell r="D17">
            <v>56</v>
          </cell>
          <cell r="E17">
            <v>27</v>
          </cell>
          <cell r="I17">
            <v>265</v>
          </cell>
          <cell r="J17">
            <v>67</v>
          </cell>
          <cell r="L17">
            <v>3</v>
          </cell>
          <cell r="M17">
            <v>4</v>
          </cell>
        </row>
        <row r="18">
          <cell r="C18">
            <v>763</v>
          </cell>
          <cell r="D18">
            <v>80</v>
          </cell>
          <cell r="E18">
            <v>38</v>
          </cell>
          <cell r="I18">
            <v>444</v>
          </cell>
          <cell r="J18">
            <v>230</v>
          </cell>
          <cell r="L18">
            <v>1</v>
          </cell>
          <cell r="M18">
            <v>1</v>
          </cell>
        </row>
        <row r="19">
          <cell r="C19">
            <v>580</v>
          </cell>
          <cell r="D19">
            <v>118</v>
          </cell>
          <cell r="E19">
            <v>51</v>
          </cell>
          <cell r="I19">
            <v>290</v>
          </cell>
          <cell r="J19">
            <v>158</v>
          </cell>
          <cell r="L19">
            <v>3</v>
          </cell>
          <cell r="M19">
            <v>3</v>
          </cell>
        </row>
        <row r="20">
          <cell r="C20">
            <v>937</v>
          </cell>
          <cell r="D20">
            <v>101</v>
          </cell>
          <cell r="E20">
            <v>39</v>
          </cell>
          <cell r="I20">
            <v>492</v>
          </cell>
          <cell r="J20">
            <v>228</v>
          </cell>
          <cell r="L20">
            <v>2</v>
          </cell>
          <cell r="M20">
            <v>2</v>
          </cell>
        </row>
        <row r="21">
          <cell r="C21">
            <v>856</v>
          </cell>
          <cell r="D21">
            <v>100</v>
          </cell>
          <cell r="E21">
            <v>50</v>
          </cell>
          <cell r="I21">
            <v>461</v>
          </cell>
          <cell r="J21">
            <v>204</v>
          </cell>
          <cell r="L21">
            <v>2</v>
          </cell>
          <cell r="M21">
            <v>0</v>
          </cell>
        </row>
        <row r="22">
          <cell r="C22">
            <v>1579</v>
          </cell>
          <cell r="D22">
            <v>179</v>
          </cell>
          <cell r="E22">
            <v>87</v>
          </cell>
          <cell r="I22">
            <v>817</v>
          </cell>
          <cell r="J22">
            <v>437</v>
          </cell>
          <cell r="L22">
            <v>9</v>
          </cell>
          <cell r="M22">
            <v>14</v>
          </cell>
        </row>
        <row r="23">
          <cell r="C23">
            <v>471</v>
          </cell>
          <cell r="D23">
            <v>84</v>
          </cell>
          <cell r="E23">
            <v>20</v>
          </cell>
          <cell r="I23">
            <v>289</v>
          </cell>
          <cell r="J23">
            <v>111</v>
          </cell>
          <cell r="L23">
            <v>1</v>
          </cell>
          <cell r="M23">
            <v>1</v>
          </cell>
        </row>
        <row r="24">
          <cell r="C24">
            <v>629</v>
          </cell>
          <cell r="D24">
            <v>67</v>
          </cell>
          <cell r="E24">
            <v>27</v>
          </cell>
          <cell r="I24">
            <v>291</v>
          </cell>
          <cell r="J24">
            <v>175</v>
          </cell>
          <cell r="L24">
            <v>1</v>
          </cell>
          <cell r="M24">
            <v>3</v>
          </cell>
        </row>
        <row r="25">
          <cell r="C25">
            <v>812</v>
          </cell>
          <cell r="D25">
            <v>97</v>
          </cell>
          <cell r="E25">
            <v>30</v>
          </cell>
          <cell r="I25">
            <v>423</v>
          </cell>
          <cell r="J25">
            <v>236</v>
          </cell>
          <cell r="L25">
            <v>3</v>
          </cell>
          <cell r="M25">
            <v>0</v>
          </cell>
        </row>
        <row r="26">
          <cell r="C26">
            <v>698</v>
          </cell>
          <cell r="D26">
            <v>47</v>
          </cell>
          <cell r="E26">
            <v>37</v>
          </cell>
          <cell r="I26">
            <v>334</v>
          </cell>
          <cell r="J26">
            <v>154</v>
          </cell>
          <cell r="L26">
            <v>1</v>
          </cell>
          <cell r="M26">
            <v>0</v>
          </cell>
        </row>
        <row r="27">
          <cell r="C27">
            <v>645</v>
          </cell>
          <cell r="D27">
            <v>133</v>
          </cell>
          <cell r="E27">
            <v>26</v>
          </cell>
          <cell r="I27">
            <v>339</v>
          </cell>
          <cell r="J27">
            <v>155</v>
          </cell>
          <cell r="L27">
            <v>4</v>
          </cell>
          <cell r="M27">
            <v>13</v>
          </cell>
        </row>
        <row r="28">
          <cell r="C28">
            <v>980</v>
          </cell>
          <cell r="D28">
            <v>153</v>
          </cell>
          <cell r="E28">
            <v>71</v>
          </cell>
          <cell r="I28">
            <v>599</v>
          </cell>
          <cell r="J28">
            <v>282</v>
          </cell>
          <cell r="L28">
            <v>1</v>
          </cell>
          <cell r="M28">
            <v>2</v>
          </cell>
        </row>
        <row r="29">
          <cell r="C29">
            <v>5194</v>
          </cell>
          <cell r="D29">
            <v>1516</v>
          </cell>
          <cell r="E29">
            <v>344</v>
          </cell>
          <cell r="I29">
            <v>3421</v>
          </cell>
          <cell r="J29">
            <v>1554</v>
          </cell>
          <cell r="L29">
            <v>31</v>
          </cell>
          <cell r="M29">
            <v>139</v>
          </cell>
        </row>
        <row r="30">
          <cell r="C30">
            <v>2287</v>
          </cell>
          <cell r="D30">
            <v>442</v>
          </cell>
          <cell r="E30">
            <v>203</v>
          </cell>
          <cell r="I30">
            <v>1360</v>
          </cell>
          <cell r="J30">
            <v>603</v>
          </cell>
          <cell r="L30">
            <v>3</v>
          </cell>
          <cell r="M30">
            <v>21</v>
          </cell>
        </row>
        <row r="31">
          <cell r="C31">
            <v>2139</v>
          </cell>
          <cell r="D31">
            <v>385</v>
          </cell>
          <cell r="E31">
            <v>122</v>
          </cell>
          <cell r="I31">
            <v>1287</v>
          </cell>
          <cell r="J31">
            <v>598</v>
          </cell>
          <cell r="L31">
            <v>14</v>
          </cell>
          <cell r="M31">
            <v>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6</v>
          </cell>
          <cell r="L8">
            <v>6</v>
          </cell>
          <cell r="M8">
            <v>2</v>
          </cell>
        </row>
        <row r="9">
          <cell r="D9">
            <v>0</v>
          </cell>
          <cell r="G9">
            <v>0</v>
          </cell>
          <cell r="K9">
            <v>10</v>
          </cell>
          <cell r="L9">
            <v>10</v>
          </cell>
          <cell r="M9">
            <v>3</v>
          </cell>
        </row>
        <row r="10">
          <cell r="D10">
            <v>0</v>
          </cell>
          <cell r="G10">
            <v>0</v>
          </cell>
          <cell r="K10">
            <v>18</v>
          </cell>
          <cell r="L10">
            <v>18</v>
          </cell>
          <cell r="M10">
            <v>7</v>
          </cell>
        </row>
        <row r="11">
          <cell r="D11">
            <v>0</v>
          </cell>
          <cell r="G11">
            <v>0</v>
          </cell>
          <cell r="K11">
            <v>10</v>
          </cell>
          <cell r="L11">
            <v>10</v>
          </cell>
          <cell r="M11">
            <v>1</v>
          </cell>
        </row>
        <row r="12">
          <cell r="D12">
            <v>0</v>
          </cell>
          <cell r="G12">
            <v>0</v>
          </cell>
          <cell r="K12">
            <v>5</v>
          </cell>
          <cell r="L12">
            <v>5</v>
          </cell>
          <cell r="M12">
            <v>0</v>
          </cell>
        </row>
        <row r="13">
          <cell r="D13">
            <v>0</v>
          </cell>
          <cell r="G13">
            <v>0</v>
          </cell>
          <cell r="K13">
            <v>12</v>
          </cell>
          <cell r="L13">
            <v>12</v>
          </cell>
          <cell r="M13">
            <v>2</v>
          </cell>
        </row>
        <row r="14">
          <cell r="D14">
            <v>0</v>
          </cell>
          <cell r="G14">
            <v>0</v>
          </cell>
          <cell r="K14">
            <v>3</v>
          </cell>
          <cell r="L14">
            <v>3</v>
          </cell>
          <cell r="M14">
            <v>0</v>
          </cell>
        </row>
        <row r="15">
          <cell r="D15">
            <v>0</v>
          </cell>
          <cell r="G15">
            <v>0</v>
          </cell>
          <cell r="K15">
            <v>7</v>
          </cell>
          <cell r="L15">
            <v>5</v>
          </cell>
          <cell r="M15">
            <v>10</v>
          </cell>
        </row>
        <row r="16">
          <cell r="D16">
            <v>1</v>
          </cell>
          <cell r="G16">
            <v>0</v>
          </cell>
          <cell r="K16">
            <v>13</v>
          </cell>
          <cell r="L16">
            <v>13</v>
          </cell>
          <cell r="M16">
            <v>6</v>
          </cell>
        </row>
        <row r="17">
          <cell r="D17">
            <v>1</v>
          </cell>
          <cell r="G17">
            <v>0</v>
          </cell>
          <cell r="K17">
            <v>28</v>
          </cell>
          <cell r="L17">
            <v>27</v>
          </cell>
          <cell r="M17">
            <v>3</v>
          </cell>
        </row>
        <row r="18">
          <cell r="D18">
            <v>2</v>
          </cell>
          <cell r="G18">
            <v>0</v>
          </cell>
          <cell r="K18">
            <v>17</v>
          </cell>
          <cell r="L18">
            <v>16</v>
          </cell>
          <cell r="M18">
            <v>0</v>
          </cell>
        </row>
        <row r="19">
          <cell r="D19">
            <v>0</v>
          </cell>
          <cell r="G19">
            <v>0</v>
          </cell>
          <cell r="K19">
            <v>43</v>
          </cell>
          <cell r="L19">
            <v>42</v>
          </cell>
          <cell r="M19">
            <v>2</v>
          </cell>
        </row>
        <row r="20">
          <cell r="D20">
            <v>0</v>
          </cell>
          <cell r="G20">
            <v>0</v>
          </cell>
          <cell r="K20">
            <v>15</v>
          </cell>
          <cell r="L20">
            <v>16</v>
          </cell>
          <cell r="M20">
            <v>1</v>
          </cell>
        </row>
        <row r="21">
          <cell r="D21">
            <v>0</v>
          </cell>
          <cell r="G21">
            <v>0</v>
          </cell>
          <cell r="K21">
            <v>5</v>
          </cell>
          <cell r="L21">
            <v>5</v>
          </cell>
          <cell r="M21">
            <v>2</v>
          </cell>
        </row>
        <row r="22">
          <cell r="D22">
            <v>0</v>
          </cell>
          <cell r="G22">
            <v>0</v>
          </cell>
          <cell r="K22">
            <v>1</v>
          </cell>
          <cell r="L22">
            <v>1</v>
          </cell>
          <cell r="M22">
            <v>0</v>
          </cell>
        </row>
        <row r="23">
          <cell r="D23">
            <v>0</v>
          </cell>
          <cell r="G23">
            <v>0</v>
          </cell>
          <cell r="K23">
            <v>0</v>
          </cell>
          <cell r="L23">
            <v>0</v>
          </cell>
          <cell r="M23">
            <v>1</v>
          </cell>
        </row>
        <row r="24">
          <cell r="D24">
            <v>0</v>
          </cell>
          <cell r="G24">
            <v>0</v>
          </cell>
          <cell r="K24">
            <v>5</v>
          </cell>
          <cell r="L24">
            <v>2</v>
          </cell>
          <cell r="M24">
            <v>0</v>
          </cell>
        </row>
        <row r="25">
          <cell r="D25">
            <v>0</v>
          </cell>
          <cell r="G25">
            <v>0</v>
          </cell>
          <cell r="K25">
            <v>30</v>
          </cell>
          <cell r="L25">
            <v>30</v>
          </cell>
          <cell r="M25">
            <v>6</v>
          </cell>
        </row>
        <row r="26">
          <cell r="D26">
            <v>0</v>
          </cell>
          <cell r="G26">
            <v>0</v>
          </cell>
          <cell r="K26">
            <v>209</v>
          </cell>
          <cell r="L26">
            <v>204</v>
          </cell>
          <cell r="M26">
            <v>33</v>
          </cell>
        </row>
        <row r="27">
          <cell r="D27">
            <v>2</v>
          </cell>
          <cell r="G27">
            <v>0</v>
          </cell>
          <cell r="K27">
            <v>56</v>
          </cell>
          <cell r="L27">
            <v>52</v>
          </cell>
          <cell r="M27">
            <v>18</v>
          </cell>
        </row>
        <row r="28">
          <cell r="D28">
            <v>1</v>
          </cell>
          <cell r="G28">
            <v>0</v>
          </cell>
          <cell r="K28">
            <v>82</v>
          </cell>
          <cell r="L28">
            <v>64</v>
          </cell>
          <cell r="M28">
            <v>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101</v>
          </cell>
          <cell r="F8">
            <v>15</v>
          </cell>
          <cell r="J8">
            <v>4</v>
          </cell>
          <cell r="K8">
            <v>3</v>
          </cell>
          <cell r="L8">
            <v>3</v>
          </cell>
          <cell r="P8">
            <v>44</v>
          </cell>
          <cell r="T8">
            <v>44</v>
          </cell>
        </row>
        <row r="9">
          <cell r="D9">
            <v>51</v>
          </cell>
          <cell r="F9">
            <v>8</v>
          </cell>
          <cell r="J9">
            <v>2</v>
          </cell>
          <cell r="K9">
            <v>0</v>
          </cell>
          <cell r="L9">
            <v>1</v>
          </cell>
          <cell r="P9">
            <v>23</v>
          </cell>
          <cell r="T9">
            <v>22</v>
          </cell>
        </row>
        <row r="10">
          <cell r="D10">
            <v>37</v>
          </cell>
          <cell r="F10">
            <v>4</v>
          </cell>
          <cell r="J10">
            <v>0</v>
          </cell>
          <cell r="K10">
            <v>1</v>
          </cell>
          <cell r="L10">
            <v>0</v>
          </cell>
          <cell r="P10">
            <v>22</v>
          </cell>
          <cell r="T10">
            <v>17</v>
          </cell>
        </row>
        <row r="11">
          <cell r="D11">
            <v>76</v>
          </cell>
          <cell r="F11">
            <v>6</v>
          </cell>
          <cell r="J11">
            <v>3</v>
          </cell>
          <cell r="K11">
            <v>0</v>
          </cell>
          <cell r="L11">
            <v>0</v>
          </cell>
          <cell r="P11">
            <v>39</v>
          </cell>
          <cell r="T11">
            <v>34</v>
          </cell>
        </row>
        <row r="12">
          <cell r="D12">
            <v>37</v>
          </cell>
          <cell r="F12">
            <v>8</v>
          </cell>
          <cell r="J12">
            <v>1</v>
          </cell>
          <cell r="K12">
            <v>1</v>
          </cell>
          <cell r="L12">
            <v>0</v>
          </cell>
          <cell r="P12">
            <v>18</v>
          </cell>
          <cell r="T12">
            <v>17</v>
          </cell>
        </row>
        <row r="13">
          <cell r="D13">
            <v>46</v>
          </cell>
          <cell r="F13">
            <v>8</v>
          </cell>
          <cell r="J13">
            <v>1</v>
          </cell>
          <cell r="K13">
            <v>0</v>
          </cell>
          <cell r="L13">
            <v>0</v>
          </cell>
          <cell r="P13">
            <v>22</v>
          </cell>
          <cell r="T13">
            <v>18</v>
          </cell>
        </row>
        <row r="14">
          <cell r="D14">
            <v>30</v>
          </cell>
          <cell r="F14">
            <v>3</v>
          </cell>
          <cell r="J14">
            <v>0</v>
          </cell>
          <cell r="K14">
            <v>0</v>
          </cell>
          <cell r="L14">
            <v>0</v>
          </cell>
          <cell r="P14">
            <v>20</v>
          </cell>
          <cell r="T14">
            <v>19</v>
          </cell>
        </row>
        <row r="15">
          <cell r="D15">
            <v>47</v>
          </cell>
          <cell r="F15">
            <v>6</v>
          </cell>
          <cell r="J15">
            <v>3</v>
          </cell>
          <cell r="K15">
            <v>0</v>
          </cell>
          <cell r="L15">
            <v>0</v>
          </cell>
          <cell r="P15">
            <v>26</v>
          </cell>
          <cell r="T15">
            <v>20</v>
          </cell>
        </row>
        <row r="16">
          <cell r="D16">
            <v>51</v>
          </cell>
          <cell r="F16">
            <v>10</v>
          </cell>
          <cell r="J16">
            <v>1</v>
          </cell>
          <cell r="K16">
            <v>0</v>
          </cell>
          <cell r="L16">
            <v>0</v>
          </cell>
          <cell r="P16">
            <v>21</v>
          </cell>
          <cell r="T16">
            <v>20</v>
          </cell>
        </row>
        <row r="17">
          <cell r="D17">
            <v>50</v>
          </cell>
          <cell r="F17">
            <v>12</v>
          </cell>
          <cell r="J17">
            <v>1</v>
          </cell>
          <cell r="K17">
            <v>0</v>
          </cell>
          <cell r="L17">
            <v>2</v>
          </cell>
          <cell r="P17">
            <v>23</v>
          </cell>
          <cell r="T17">
            <v>23</v>
          </cell>
        </row>
        <row r="18">
          <cell r="D18">
            <v>60</v>
          </cell>
          <cell r="F18">
            <v>8</v>
          </cell>
          <cell r="J18">
            <v>1</v>
          </cell>
          <cell r="K18">
            <v>0</v>
          </cell>
          <cell r="L18">
            <v>1</v>
          </cell>
          <cell r="P18">
            <v>25</v>
          </cell>
          <cell r="T18">
            <v>24</v>
          </cell>
        </row>
        <row r="19">
          <cell r="D19">
            <v>92</v>
          </cell>
          <cell r="F19">
            <v>10</v>
          </cell>
          <cell r="J19">
            <v>1</v>
          </cell>
          <cell r="K19">
            <v>0</v>
          </cell>
          <cell r="L19">
            <v>1</v>
          </cell>
          <cell r="P19">
            <v>48</v>
          </cell>
          <cell r="T19">
            <v>48</v>
          </cell>
        </row>
        <row r="20">
          <cell r="D20">
            <v>28</v>
          </cell>
          <cell r="F20">
            <v>6</v>
          </cell>
          <cell r="J20">
            <v>0</v>
          </cell>
          <cell r="K20">
            <v>6</v>
          </cell>
          <cell r="L20">
            <v>0</v>
          </cell>
          <cell r="P20">
            <v>11</v>
          </cell>
          <cell r="T20">
            <v>11</v>
          </cell>
        </row>
        <row r="21">
          <cell r="D21">
            <v>29</v>
          </cell>
          <cell r="F21">
            <v>5</v>
          </cell>
          <cell r="J21">
            <v>1</v>
          </cell>
          <cell r="K21">
            <v>3</v>
          </cell>
          <cell r="L21">
            <v>0</v>
          </cell>
          <cell r="P21">
            <v>14</v>
          </cell>
          <cell r="T21">
            <v>13</v>
          </cell>
        </row>
        <row r="22">
          <cell r="D22">
            <v>30</v>
          </cell>
          <cell r="F22">
            <v>5</v>
          </cell>
          <cell r="J22">
            <v>0</v>
          </cell>
          <cell r="K22">
            <v>0</v>
          </cell>
          <cell r="L22">
            <v>0</v>
          </cell>
          <cell r="P22">
            <v>13</v>
          </cell>
          <cell r="T22">
            <v>11</v>
          </cell>
        </row>
        <row r="23">
          <cell r="D23">
            <v>41</v>
          </cell>
          <cell r="F23">
            <v>2</v>
          </cell>
          <cell r="J23">
            <v>2</v>
          </cell>
          <cell r="K23">
            <v>0</v>
          </cell>
          <cell r="L23">
            <v>0</v>
          </cell>
          <cell r="P23">
            <v>22</v>
          </cell>
          <cell r="T23">
            <v>22</v>
          </cell>
        </row>
        <row r="24">
          <cell r="D24">
            <v>33</v>
          </cell>
          <cell r="F24">
            <v>3</v>
          </cell>
          <cell r="J24">
            <v>0</v>
          </cell>
          <cell r="K24">
            <v>0</v>
          </cell>
          <cell r="L24">
            <v>5</v>
          </cell>
          <cell r="P24">
            <v>17</v>
          </cell>
          <cell r="T24">
            <v>15</v>
          </cell>
        </row>
        <row r="25">
          <cell r="D25">
            <v>76</v>
          </cell>
          <cell r="F25">
            <v>10</v>
          </cell>
          <cell r="J25">
            <v>1</v>
          </cell>
          <cell r="K25">
            <v>11</v>
          </cell>
          <cell r="L25">
            <v>0</v>
          </cell>
          <cell r="P25">
            <v>31</v>
          </cell>
          <cell r="T25">
            <v>29</v>
          </cell>
        </row>
        <row r="26">
          <cell r="D26">
            <v>433</v>
          </cell>
          <cell r="F26">
            <v>51</v>
          </cell>
          <cell r="J26">
            <v>4</v>
          </cell>
          <cell r="K26">
            <v>1</v>
          </cell>
          <cell r="L26">
            <v>0</v>
          </cell>
          <cell r="P26">
            <v>169</v>
          </cell>
          <cell r="T26">
            <v>155</v>
          </cell>
        </row>
        <row r="27">
          <cell r="D27">
            <v>208</v>
          </cell>
          <cell r="F27">
            <v>35</v>
          </cell>
          <cell r="J27">
            <v>8</v>
          </cell>
          <cell r="K27">
            <v>2</v>
          </cell>
          <cell r="L27">
            <v>8</v>
          </cell>
          <cell r="P27">
            <v>97</v>
          </cell>
          <cell r="T27">
            <v>85</v>
          </cell>
        </row>
        <row r="28">
          <cell r="D28">
            <v>123</v>
          </cell>
          <cell r="F28">
            <v>21</v>
          </cell>
          <cell r="J28">
            <v>4</v>
          </cell>
          <cell r="K28">
            <v>0</v>
          </cell>
          <cell r="L28">
            <v>0</v>
          </cell>
          <cell r="P28">
            <v>49</v>
          </cell>
          <cell r="T28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C11" sqref="C11"/>
    </sheetView>
  </sheetViews>
  <sheetFormatPr defaultColWidth="8" defaultRowHeight="12.75" x14ac:dyDescent="0.2"/>
  <cols>
    <col min="1" max="1" width="61.28515625" style="2" customWidth="1"/>
    <col min="2" max="2" width="23.42578125" style="15" customWidth="1"/>
    <col min="3" max="3" width="23" style="15" customWidth="1"/>
    <col min="4" max="5" width="11.5703125" style="2" customWidth="1"/>
    <col min="6" max="16384" width="8" style="2"/>
  </cols>
  <sheetData>
    <row r="1" spans="1:11" ht="78" customHeight="1" x14ac:dyDescent="0.2">
      <c r="A1" s="92" t="s">
        <v>24</v>
      </c>
      <c r="B1" s="92"/>
      <c r="C1" s="92"/>
      <c r="D1" s="92"/>
      <c r="E1" s="92"/>
    </row>
    <row r="2" spans="1:11" ht="17.25" customHeight="1" x14ac:dyDescent="0.2">
      <c r="A2" s="92"/>
      <c r="B2" s="92"/>
      <c r="C2" s="92"/>
      <c r="D2" s="92"/>
      <c r="E2" s="92"/>
    </row>
    <row r="3" spans="1:11" s="3" customFormat="1" ht="23.25" customHeight="1" x14ac:dyDescent="0.25">
      <c r="A3" s="97" t="s">
        <v>0</v>
      </c>
      <c r="B3" s="93" t="s">
        <v>74</v>
      </c>
      <c r="C3" s="93" t="s">
        <v>75</v>
      </c>
      <c r="D3" s="95" t="s">
        <v>1</v>
      </c>
      <c r="E3" s="96"/>
    </row>
    <row r="4" spans="1:11" s="3" customFormat="1" ht="27.75" customHeight="1" x14ac:dyDescent="0.25">
      <c r="A4" s="98"/>
      <c r="B4" s="94"/>
      <c r="C4" s="94"/>
      <c r="D4" s="4" t="s">
        <v>2</v>
      </c>
      <c r="E4" s="5" t="s">
        <v>59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52</v>
      </c>
      <c r="B6" s="58">
        <f>'2'!B7</f>
        <v>11835</v>
      </c>
      <c r="C6" s="58">
        <f>'2'!C7</f>
        <v>10377</v>
      </c>
      <c r="D6" s="48">
        <f>C6/B6%</f>
        <v>87.680608365019012</v>
      </c>
      <c r="E6" s="49">
        <f>C6-B6</f>
        <v>-1458</v>
      </c>
      <c r="K6" s="11"/>
    </row>
    <row r="7" spans="1:11" s="3" customFormat="1" ht="31.5" customHeight="1" x14ac:dyDescent="0.25">
      <c r="A7" s="9" t="s">
        <v>53</v>
      </c>
      <c r="B7" s="58">
        <f>'2'!E7</f>
        <v>5691</v>
      </c>
      <c r="C7" s="58">
        <f>'2'!F7</f>
        <v>5112</v>
      </c>
      <c r="D7" s="48">
        <f t="shared" ref="D7:D11" si="0">C7/B7%</f>
        <v>89.826041117554041</v>
      </c>
      <c r="E7" s="49">
        <f t="shared" ref="E7:E11" si="1">C7-B7</f>
        <v>-579</v>
      </c>
      <c r="K7" s="11"/>
    </row>
    <row r="8" spans="1:11" s="3" customFormat="1" ht="45" customHeight="1" x14ac:dyDescent="0.25">
      <c r="A8" s="12" t="s">
        <v>54</v>
      </c>
      <c r="B8" s="58">
        <f>'2'!H7</f>
        <v>950</v>
      </c>
      <c r="C8" s="58">
        <f>'2'!I7</f>
        <v>749</v>
      </c>
      <c r="D8" s="48">
        <f t="shared" si="0"/>
        <v>78.84210526315789</v>
      </c>
      <c r="E8" s="49">
        <f t="shared" si="1"/>
        <v>-201</v>
      </c>
      <c r="K8" s="11"/>
    </row>
    <row r="9" spans="1:11" s="3" customFormat="1" ht="35.25" customHeight="1" x14ac:dyDescent="0.25">
      <c r="A9" s="13" t="s">
        <v>55</v>
      </c>
      <c r="B9" s="58">
        <f>'2'!K7</f>
        <v>155</v>
      </c>
      <c r="C9" s="58">
        <f>'2'!L7</f>
        <v>107</v>
      </c>
      <c r="D9" s="48">
        <f t="shared" si="0"/>
        <v>69.032258064516128</v>
      </c>
      <c r="E9" s="49">
        <f t="shared" si="1"/>
        <v>-48</v>
      </c>
      <c r="K9" s="11"/>
    </row>
    <row r="10" spans="1:11" s="3" customFormat="1" ht="45.75" customHeight="1" x14ac:dyDescent="0.25">
      <c r="A10" s="13" t="s">
        <v>18</v>
      </c>
      <c r="B10" s="58">
        <f>'2'!N7</f>
        <v>252</v>
      </c>
      <c r="C10" s="58">
        <f>'2'!O7</f>
        <v>145</v>
      </c>
      <c r="D10" s="48">
        <f t="shared" si="0"/>
        <v>57.539682539682538</v>
      </c>
      <c r="E10" s="49">
        <f t="shared" si="1"/>
        <v>-107</v>
      </c>
      <c r="K10" s="11"/>
    </row>
    <row r="11" spans="1:11" s="3" customFormat="1" ht="55.5" customHeight="1" x14ac:dyDescent="0.25">
      <c r="A11" s="13" t="s">
        <v>56</v>
      </c>
      <c r="B11" s="58">
        <f>'2'!Q7</f>
        <v>4580</v>
      </c>
      <c r="C11" s="58">
        <f>'2'!R7</f>
        <v>4274</v>
      </c>
      <c r="D11" s="48">
        <f t="shared" si="0"/>
        <v>93.318777292576428</v>
      </c>
      <c r="E11" s="49">
        <f t="shared" si="1"/>
        <v>-306</v>
      </c>
      <c r="K11" s="11"/>
    </row>
    <row r="12" spans="1:11" s="3" customFormat="1" ht="12.75" customHeight="1" x14ac:dyDescent="0.25">
      <c r="A12" s="99" t="s">
        <v>4</v>
      </c>
      <c r="B12" s="100"/>
      <c r="C12" s="100"/>
      <c r="D12" s="100"/>
      <c r="E12" s="100"/>
      <c r="K12" s="11"/>
    </row>
    <row r="13" spans="1:11" s="3" customFormat="1" ht="15" customHeight="1" x14ac:dyDescent="0.25">
      <c r="A13" s="101"/>
      <c r="B13" s="102"/>
      <c r="C13" s="102"/>
      <c r="D13" s="102"/>
      <c r="E13" s="102"/>
      <c r="K13" s="11"/>
    </row>
    <row r="14" spans="1:11" s="3" customFormat="1" ht="24" customHeight="1" x14ac:dyDescent="0.25">
      <c r="A14" s="97" t="s">
        <v>0</v>
      </c>
      <c r="B14" s="103" t="s">
        <v>76</v>
      </c>
      <c r="C14" s="103" t="s">
        <v>77</v>
      </c>
      <c r="D14" s="95" t="s">
        <v>1</v>
      </c>
      <c r="E14" s="96"/>
      <c r="K14" s="11"/>
    </row>
    <row r="15" spans="1:11" ht="35.25" customHeight="1" x14ac:dyDescent="0.2">
      <c r="A15" s="98"/>
      <c r="B15" s="103"/>
      <c r="C15" s="103"/>
      <c r="D15" s="4" t="s">
        <v>2</v>
      </c>
      <c r="E15" s="5" t="s">
        <v>59</v>
      </c>
      <c r="K15" s="11"/>
    </row>
    <row r="16" spans="1:11" ht="24" customHeight="1" x14ac:dyDescent="0.2">
      <c r="A16" s="9" t="s">
        <v>52</v>
      </c>
      <c r="B16" s="59">
        <f>'2'!T7</f>
        <v>8434</v>
      </c>
      <c r="C16" s="59">
        <f>'2'!U7</f>
        <v>6110</v>
      </c>
      <c r="D16" s="48">
        <f t="shared" ref="D16:D18" si="2">C16/B16%</f>
        <v>72.444866018496555</v>
      </c>
      <c r="E16" s="49">
        <f t="shared" ref="E16:E18" si="3">C16-B16</f>
        <v>-2324</v>
      </c>
      <c r="K16" s="11"/>
    </row>
    <row r="17" spans="1:11" ht="25.5" customHeight="1" x14ac:dyDescent="0.2">
      <c r="A17" s="1" t="s">
        <v>53</v>
      </c>
      <c r="B17" s="59">
        <f>'2'!W7</f>
        <v>2533</v>
      </c>
      <c r="C17" s="59">
        <f>'2'!X7</f>
        <v>2174</v>
      </c>
      <c r="D17" s="48">
        <f t="shared" si="2"/>
        <v>85.827082510856698</v>
      </c>
      <c r="E17" s="49">
        <f t="shared" si="3"/>
        <v>-359</v>
      </c>
      <c r="K17" s="11"/>
    </row>
    <row r="18" spans="1:11" ht="33.75" customHeight="1" x14ac:dyDescent="0.2">
      <c r="A18" s="1" t="s">
        <v>57</v>
      </c>
      <c r="B18" s="59">
        <f>'2'!Z7</f>
        <v>2083</v>
      </c>
      <c r="C18" s="59">
        <f>'2'!AA7</f>
        <v>1895</v>
      </c>
      <c r="D18" s="48">
        <f t="shared" si="2"/>
        <v>90.974555928948632</v>
      </c>
      <c r="E18" s="49">
        <f t="shared" si="3"/>
        <v>-188</v>
      </c>
      <c r="K18" s="11"/>
    </row>
    <row r="19" spans="1:11" x14ac:dyDescent="0.2">
      <c r="C19" s="16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K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0.28515625" style="37" customWidth="1"/>
    <col min="3" max="3" width="9.42578125" style="37" customWidth="1"/>
    <col min="4" max="4" width="8.28515625" style="37" customWidth="1"/>
    <col min="5" max="5" width="9.85546875" style="37" customWidth="1"/>
    <col min="6" max="6" width="10.140625" style="37" customWidth="1"/>
    <col min="7" max="7" width="7.42578125" style="37" customWidth="1"/>
    <col min="8" max="8" width="9.85546875" style="37" customWidth="1"/>
    <col min="9" max="9" width="10.140625" style="37" customWidth="1"/>
    <col min="10" max="10" width="7.42578125" style="37" customWidth="1"/>
    <col min="11" max="12" width="8.42578125" style="37" customWidth="1"/>
    <col min="13" max="13" width="9" style="37" customWidth="1"/>
    <col min="14" max="14" width="9.5703125" style="37" customWidth="1"/>
    <col min="15" max="15" width="8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54.75" customHeight="1" x14ac:dyDescent="0.35">
      <c r="B1" s="119" t="s">
        <v>82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21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60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24960</v>
      </c>
      <c r="C7" s="28">
        <f>SUM(C8:C28)</f>
        <v>21721</v>
      </c>
      <c r="D7" s="56">
        <f>IF(B7=0,0,C7/B7)*100</f>
        <v>87.023237179487182</v>
      </c>
      <c r="E7" s="28">
        <f>SUM(E8:E28)</f>
        <v>8978</v>
      </c>
      <c r="F7" s="28">
        <f>SUM(F8:F28)</f>
        <v>7853</v>
      </c>
      <c r="G7" s="56">
        <f>IF(E7=0,0,F7/E7)*100</f>
        <v>87.469369570060152</v>
      </c>
      <c r="H7" s="28">
        <f>SUM(H8:H28)</f>
        <v>3406</v>
      </c>
      <c r="I7" s="28">
        <f>SUM(I8:I28)</f>
        <v>2086</v>
      </c>
      <c r="J7" s="56">
        <f>IF(H7=0,0,I7/H7)*100</f>
        <v>61.244862008220792</v>
      </c>
      <c r="K7" s="28">
        <f>SUM(K8:K28)</f>
        <v>339</v>
      </c>
      <c r="L7" s="28">
        <f>SUM(L8:L28)</f>
        <v>308</v>
      </c>
      <c r="M7" s="56">
        <f>IF(K7=0,0,L7/K7)*100</f>
        <v>90.855457227138643</v>
      </c>
      <c r="N7" s="28">
        <f>SUM(N8:N28)</f>
        <v>279</v>
      </c>
      <c r="O7" s="28">
        <f>SUM(O8:O28)</f>
        <v>300</v>
      </c>
      <c r="P7" s="56">
        <f>IF(N7=0,0,O7/N7)*100</f>
        <v>107.5268817204301</v>
      </c>
      <c r="Q7" s="28">
        <f>SUM(Q8:Q28)</f>
        <v>7190</v>
      </c>
      <c r="R7" s="28">
        <f>SUM(R8:R28)</f>
        <v>6711</v>
      </c>
      <c r="S7" s="56">
        <f>IF(Q7=0,0,R7/Q7)*100</f>
        <v>93.337969401947149</v>
      </c>
      <c r="T7" s="28">
        <f>SUM(T8:T28)</f>
        <v>18809</v>
      </c>
      <c r="U7" s="28">
        <f>SUM(U8:U28)</f>
        <v>13172</v>
      </c>
      <c r="V7" s="56">
        <f>IF(T7=0,0,U7/T7)*100</f>
        <v>70.030304641395077</v>
      </c>
      <c r="W7" s="28">
        <f>SUM(W8:W28)</f>
        <v>4026</v>
      </c>
      <c r="X7" s="28">
        <f>SUM(X8:X28)</f>
        <v>2501</v>
      </c>
      <c r="Y7" s="56">
        <f>IF(W7=0,0,X7/W7)*100</f>
        <v>62.121212121212125</v>
      </c>
      <c r="Z7" s="28">
        <f>SUM(Z8:Z28)</f>
        <v>3069</v>
      </c>
      <c r="AA7" s="28">
        <f>SUM(AA8:AA28)</f>
        <v>2068</v>
      </c>
      <c r="AB7" s="56">
        <f>IF(Z7=0,0,AA7/Z7)*100</f>
        <v>67.383512544802869</v>
      </c>
      <c r="AC7" s="29"/>
      <c r="AF7" s="33"/>
    </row>
    <row r="8" spans="1:32" s="33" customFormat="1" ht="18" customHeight="1" x14ac:dyDescent="0.25">
      <c r="A8" s="51" t="s">
        <v>27</v>
      </c>
      <c r="B8" s="31">
        <v>1349</v>
      </c>
      <c r="C8" s="31">
        <f>[14]Матриця!$J12+[14]Матриця!$L12+[14]Матриця!$N12+[14]Матриця!$P12+[15]Шаблон!$M8+[15]Шаблон!$K8-[15]Шаблон!$L8</f>
        <v>1150</v>
      </c>
      <c r="D8" s="57">
        <f t="shared" ref="D8:D28" si="0">IF(B8=0,0,C8/B8)*100</f>
        <v>85.248332097850252</v>
      </c>
      <c r="E8" s="31">
        <v>543</v>
      </c>
      <c r="F8" s="31">
        <f>[14]Матриця!$J12+[14]Матриця!$L12+[14]Матриця!$N12+[14]Матриця!$P12</f>
        <v>508</v>
      </c>
      <c r="G8" s="57">
        <f t="shared" ref="G8:G28" si="1">IF(E8=0,0,F8/E8)*100</f>
        <v>93.554327808471456</v>
      </c>
      <c r="H8" s="31">
        <v>254</v>
      </c>
      <c r="I8" s="31">
        <f>[16]Шаблон!$F8+[15]Шаблон!$D8</f>
        <v>156</v>
      </c>
      <c r="J8" s="57">
        <f t="shared" ref="J8:J28" si="2">IF(H8=0,0,I8/H8)*100</f>
        <v>61.417322834645674</v>
      </c>
      <c r="K8" s="31">
        <v>41</v>
      </c>
      <c r="L8" s="31">
        <f>[16]Шаблон!$J8</f>
        <v>43</v>
      </c>
      <c r="M8" s="57">
        <f t="shared" ref="M8:M28" si="3">IF(K8=0,0,L8/K8)*100</f>
        <v>104.8780487804878</v>
      </c>
      <c r="N8" s="31">
        <v>24</v>
      </c>
      <c r="O8" s="31">
        <f>[16]Шаблон!$K8+[16]Шаблон!$L8+[15]Шаблон!$G8</f>
        <v>21</v>
      </c>
      <c r="P8" s="57">
        <f t="shared" ref="P8:P28" si="4">IF(N8=0,0,O8/N8)*100</f>
        <v>87.5</v>
      </c>
      <c r="Q8" s="31">
        <v>450</v>
      </c>
      <c r="R8" s="46">
        <f>'[7]1'!$J11</f>
        <v>492</v>
      </c>
      <c r="S8" s="57">
        <f t="shared" ref="S8:S28" si="5">IF(Q8=0,0,R8/Q8)*100</f>
        <v>109.33333333333333</v>
      </c>
      <c r="T8" s="31">
        <v>947</v>
      </c>
      <c r="U8" s="46">
        <f>[14]Матриця!$AM12+[14]Матриця!$AO12+[14]Матриця!$AQ12+[14]Матриця!$AS12+[15]Шаблон!$M8</f>
        <v>801</v>
      </c>
      <c r="V8" s="57">
        <f t="shared" ref="V8:V28" si="6">IF(T8=0,0,U8/T8)*100</f>
        <v>84.582893347412877</v>
      </c>
      <c r="W8" s="31">
        <v>188</v>
      </c>
      <c r="X8" s="46">
        <f>[14]Матриця!$AM12+[14]Матриця!$AO12+[14]Матриця!$AQ12+[14]Матриця!$AS12</f>
        <v>163</v>
      </c>
      <c r="Y8" s="57">
        <f t="shared" ref="Y8:Y28" si="7">IF(W8=0,0,X8/W8)*100</f>
        <v>86.702127659574472</v>
      </c>
      <c r="Z8" s="31">
        <v>169</v>
      </c>
      <c r="AA8" s="46">
        <f>[16]Шаблон!$T8</f>
        <v>151</v>
      </c>
      <c r="AB8" s="57">
        <f t="shared" ref="AB8:AB28" si="8">IF(Z8=0,0,AA8/Z8)*100</f>
        <v>89.349112426035504</v>
      </c>
      <c r="AC8" s="29"/>
      <c r="AD8" s="32"/>
    </row>
    <row r="9" spans="1:32" s="34" customFormat="1" ht="18" customHeight="1" x14ac:dyDescent="0.25">
      <c r="A9" s="52" t="s">
        <v>28</v>
      </c>
      <c r="B9" s="31">
        <v>809</v>
      </c>
      <c r="C9" s="85">
        <f>[14]Матриця!$J13+[14]Матриця!$L13+[14]Матриця!$N13+[14]Матриця!$P13+[15]Шаблон!$M9+[15]Шаблон!$K9-[15]Шаблон!$L9</f>
        <v>756</v>
      </c>
      <c r="D9" s="57">
        <f t="shared" si="0"/>
        <v>93.4487021013597</v>
      </c>
      <c r="E9" s="31">
        <v>167</v>
      </c>
      <c r="F9" s="85">
        <f>[14]Матриця!$J13+[14]Матриця!$L13+[14]Матриця!$N13+[14]Матриця!$P13</f>
        <v>188</v>
      </c>
      <c r="G9" s="57">
        <f t="shared" si="1"/>
        <v>112.57485029940119</v>
      </c>
      <c r="H9" s="31">
        <v>92</v>
      </c>
      <c r="I9" s="85">
        <f>[16]Шаблон!$F9+[15]Шаблон!$D9</f>
        <v>67</v>
      </c>
      <c r="J9" s="57">
        <f t="shared" si="2"/>
        <v>72.826086956521735</v>
      </c>
      <c r="K9" s="31">
        <v>10</v>
      </c>
      <c r="L9" s="85">
        <f>[16]Шаблон!$J9</f>
        <v>4</v>
      </c>
      <c r="M9" s="57">
        <f t="shared" si="3"/>
        <v>40</v>
      </c>
      <c r="N9" s="31">
        <v>10</v>
      </c>
      <c r="O9" s="85">
        <f>[16]Шаблон!$K9+[16]Шаблон!$L9+[15]Шаблон!$G9</f>
        <v>10</v>
      </c>
      <c r="P9" s="57">
        <f t="shared" si="4"/>
        <v>100</v>
      </c>
      <c r="Q9" s="31">
        <v>153</v>
      </c>
      <c r="R9" s="46">
        <f>'[7]1'!$J12</f>
        <v>164</v>
      </c>
      <c r="S9" s="57">
        <f t="shared" si="5"/>
        <v>107.18954248366013</v>
      </c>
      <c r="T9" s="31">
        <v>677</v>
      </c>
      <c r="U9" s="46">
        <f>[14]Матриця!$AM13+[14]Матриця!$AO13+[14]Матриця!$AQ13+[14]Матриця!$AS13+[15]Шаблон!$M9</f>
        <v>610</v>
      </c>
      <c r="V9" s="57">
        <f t="shared" si="6"/>
        <v>90.10339734121122</v>
      </c>
      <c r="W9" s="31">
        <v>63</v>
      </c>
      <c r="X9" s="46">
        <f>[14]Матриця!$AM13+[14]Матриця!$AO13+[14]Матриця!$AQ13+[14]Матриця!$AS13</f>
        <v>67</v>
      </c>
      <c r="Y9" s="57">
        <f t="shared" si="7"/>
        <v>106.34920634920636</v>
      </c>
      <c r="Z9" s="31">
        <v>57</v>
      </c>
      <c r="AA9" s="46">
        <f>[16]Шаблон!$T9</f>
        <v>58</v>
      </c>
      <c r="AB9" s="57">
        <f t="shared" si="8"/>
        <v>101.75438596491229</v>
      </c>
      <c r="AC9" s="29"/>
      <c r="AD9" s="32"/>
    </row>
    <row r="10" spans="1:32" s="33" customFormat="1" ht="18" customHeight="1" x14ac:dyDescent="0.25">
      <c r="A10" s="52" t="s">
        <v>29</v>
      </c>
      <c r="B10" s="31">
        <v>501</v>
      </c>
      <c r="C10" s="85">
        <f>[14]Матриця!$J14+[14]Матриця!$L14+[14]Матриця!$N14+[14]Матриця!$P14+[15]Шаблон!$M10+[15]Шаблон!$K10-[15]Шаблон!$L10</f>
        <v>439</v>
      </c>
      <c r="D10" s="57">
        <f t="shared" si="0"/>
        <v>87.624750499001991</v>
      </c>
      <c r="E10" s="31">
        <v>186</v>
      </c>
      <c r="F10" s="85">
        <f>[14]Матриця!$J14+[14]Матриця!$L14+[14]Матриця!$N14+[14]Матриця!$P14</f>
        <v>160</v>
      </c>
      <c r="G10" s="57">
        <f t="shared" si="1"/>
        <v>86.021505376344081</v>
      </c>
      <c r="H10" s="31">
        <v>46</v>
      </c>
      <c r="I10" s="85">
        <f>[16]Шаблон!$F10+[15]Шаблон!$D10</f>
        <v>59</v>
      </c>
      <c r="J10" s="57">
        <f t="shared" si="2"/>
        <v>128.26086956521738</v>
      </c>
      <c r="K10" s="31">
        <v>7</v>
      </c>
      <c r="L10" s="85">
        <f>[16]Шаблон!$J10</f>
        <v>9</v>
      </c>
      <c r="M10" s="57">
        <f t="shared" si="3"/>
        <v>128.57142857142858</v>
      </c>
      <c r="N10" s="31">
        <v>7</v>
      </c>
      <c r="O10" s="85">
        <f>[16]Шаблон!$K10+[16]Шаблон!$L10+[15]Шаблон!$G10</f>
        <v>13</v>
      </c>
      <c r="P10" s="57">
        <f t="shared" si="4"/>
        <v>185.71428571428572</v>
      </c>
      <c r="Q10" s="31">
        <v>178</v>
      </c>
      <c r="R10" s="46">
        <f>'[7]1'!$J13</f>
        <v>150</v>
      </c>
      <c r="S10" s="57">
        <f t="shared" si="5"/>
        <v>84.269662921348313</v>
      </c>
      <c r="T10" s="31">
        <v>396</v>
      </c>
      <c r="U10" s="46">
        <f>[14]Матриця!$AM14+[14]Матриця!$AO14+[14]Матриця!$AQ14+[14]Матриця!$AS14+[15]Шаблон!$M10</f>
        <v>307</v>
      </c>
      <c r="V10" s="57">
        <f t="shared" si="6"/>
        <v>77.525252525252526</v>
      </c>
      <c r="W10" s="31">
        <v>95</v>
      </c>
      <c r="X10" s="46">
        <f>[14]Матриця!$AM14+[14]Матриця!$AO14+[14]Матриця!$AQ14+[14]Матриця!$AS14</f>
        <v>47</v>
      </c>
      <c r="Y10" s="57">
        <f t="shared" si="7"/>
        <v>49.473684210526315</v>
      </c>
      <c r="Z10" s="31">
        <v>77</v>
      </c>
      <c r="AA10" s="46">
        <f>[16]Шаблон!$T10</f>
        <v>35</v>
      </c>
      <c r="AB10" s="57">
        <f t="shared" si="8"/>
        <v>45.454545454545453</v>
      </c>
      <c r="AC10" s="29"/>
      <c r="AD10" s="32"/>
    </row>
    <row r="11" spans="1:32" s="33" customFormat="1" ht="18" customHeight="1" x14ac:dyDescent="0.25">
      <c r="A11" s="52" t="s">
        <v>30</v>
      </c>
      <c r="B11" s="31">
        <v>581</v>
      </c>
      <c r="C11" s="85">
        <f>[14]Матриця!$J15+[14]Матриця!$L15+[14]Матриця!$N15+[14]Матриця!$P15+[15]Шаблон!$M11+[15]Шаблон!$K11-[15]Шаблон!$L11</f>
        <v>545</v>
      </c>
      <c r="D11" s="57">
        <f t="shared" si="0"/>
        <v>93.803786574870912</v>
      </c>
      <c r="E11" s="31">
        <v>318</v>
      </c>
      <c r="F11" s="85">
        <f>[14]Матриця!$J15+[14]Матриця!$L15+[14]Матриця!$N15+[14]Матриця!$P15</f>
        <v>309</v>
      </c>
      <c r="G11" s="57">
        <f t="shared" si="1"/>
        <v>97.169811320754718</v>
      </c>
      <c r="H11" s="31">
        <v>92</v>
      </c>
      <c r="I11" s="85">
        <f>[16]Шаблон!$F11+[15]Шаблон!$D11</f>
        <v>77</v>
      </c>
      <c r="J11" s="57">
        <f t="shared" si="2"/>
        <v>83.695652173913047</v>
      </c>
      <c r="K11" s="31">
        <v>11</v>
      </c>
      <c r="L11" s="85">
        <f>[16]Шаблон!$J11</f>
        <v>21</v>
      </c>
      <c r="M11" s="57">
        <f t="shared" si="3"/>
        <v>190.90909090909091</v>
      </c>
      <c r="N11" s="31">
        <v>1</v>
      </c>
      <c r="O11" s="85">
        <f>[16]Шаблон!$K11+[16]Шаблон!$L11+[15]Шаблон!$G11</f>
        <v>2</v>
      </c>
      <c r="P11" s="57">
        <f t="shared" si="4"/>
        <v>200</v>
      </c>
      <c r="Q11" s="31">
        <v>297</v>
      </c>
      <c r="R11" s="46">
        <f>'[7]1'!$J14</f>
        <v>296</v>
      </c>
      <c r="S11" s="57">
        <f t="shared" si="5"/>
        <v>99.663299663299668</v>
      </c>
      <c r="T11" s="31">
        <v>371</v>
      </c>
      <c r="U11" s="46">
        <f>[14]Матриця!$AM15+[14]Матриця!$AO15+[14]Матриця!$AQ15+[14]Матриця!$AS15+[15]Шаблон!$M11</f>
        <v>325</v>
      </c>
      <c r="V11" s="57">
        <f t="shared" si="6"/>
        <v>87.601078167115901</v>
      </c>
      <c r="W11" s="31">
        <v>134</v>
      </c>
      <c r="X11" s="46">
        <f>[14]Матриця!$AM15+[14]Матриця!$AO15+[14]Матриця!$AQ15+[14]Матриця!$AS15</f>
        <v>100</v>
      </c>
      <c r="Y11" s="57">
        <f t="shared" si="7"/>
        <v>74.626865671641795</v>
      </c>
      <c r="Z11" s="31">
        <v>85</v>
      </c>
      <c r="AA11" s="46">
        <f>[16]Шаблон!$T11</f>
        <v>78</v>
      </c>
      <c r="AB11" s="57">
        <f t="shared" si="8"/>
        <v>91.764705882352942</v>
      </c>
      <c r="AC11" s="29"/>
      <c r="AD11" s="32"/>
    </row>
    <row r="12" spans="1:32" s="33" customFormat="1" ht="18" customHeight="1" x14ac:dyDescent="0.25">
      <c r="A12" s="52" t="s">
        <v>31</v>
      </c>
      <c r="B12" s="31">
        <v>677</v>
      </c>
      <c r="C12" s="85">
        <f>[14]Матриця!$J16+[14]Матриця!$L16+[14]Матриця!$N16+[14]Матриця!$P16+[15]Шаблон!$M12+[15]Шаблон!$K12-[15]Шаблон!$L12</f>
        <v>550</v>
      </c>
      <c r="D12" s="57">
        <f t="shared" si="0"/>
        <v>81.240768094534715</v>
      </c>
      <c r="E12" s="31">
        <v>274</v>
      </c>
      <c r="F12" s="85">
        <f>[14]Матриця!$J16+[14]Матриця!$L16+[14]Матриця!$N16+[14]Матриця!$P16</f>
        <v>234</v>
      </c>
      <c r="G12" s="57">
        <f t="shared" si="1"/>
        <v>85.40145985401459</v>
      </c>
      <c r="H12" s="31">
        <v>135</v>
      </c>
      <c r="I12" s="85">
        <f>[16]Шаблон!$F12+[15]Шаблон!$D12</f>
        <v>72</v>
      </c>
      <c r="J12" s="57">
        <f t="shared" si="2"/>
        <v>53.333333333333336</v>
      </c>
      <c r="K12" s="31">
        <v>10</v>
      </c>
      <c r="L12" s="85">
        <f>[16]Шаблон!$J12</f>
        <v>13</v>
      </c>
      <c r="M12" s="57">
        <f t="shared" si="3"/>
        <v>130</v>
      </c>
      <c r="N12" s="31">
        <v>12</v>
      </c>
      <c r="O12" s="85">
        <f>[16]Шаблон!$K12+[16]Шаблон!$L12+[15]Шаблон!$G12</f>
        <v>23</v>
      </c>
      <c r="P12" s="57">
        <f t="shared" si="4"/>
        <v>191.66666666666669</v>
      </c>
      <c r="Q12" s="31">
        <v>239</v>
      </c>
      <c r="R12" s="46">
        <f>'[7]1'!$J15</f>
        <v>212</v>
      </c>
      <c r="S12" s="57">
        <f t="shared" si="5"/>
        <v>88.70292887029288</v>
      </c>
      <c r="T12" s="31">
        <v>454</v>
      </c>
      <c r="U12" s="46">
        <f>[14]Матриця!$AM16+[14]Матриця!$AO16+[14]Матриця!$AQ16+[14]Матриця!$AS16+[15]Шаблон!$M12</f>
        <v>375</v>
      </c>
      <c r="V12" s="57">
        <f t="shared" si="6"/>
        <v>82.59911894273128</v>
      </c>
      <c r="W12" s="31">
        <v>100</v>
      </c>
      <c r="X12" s="46">
        <f>[14]Матриця!$AM16+[14]Матриця!$AO16+[14]Матриця!$AQ16+[14]Матриця!$AS16</f>
        <v>71</v>
      </c>
      <c r="Y12" s="57">
        <f t="shared" si="7"/>
        <v>71</v>
      </c>
      <c r="Z12" s="31">
        <v>87</v>
      </c>
      <c r="AA12" s="46">
        <f>[16]Шаблон!$T12</f>
        <v>54</v>
      </c>
      <c r="AB12" s="57">
        <f t="shared" si="8"/>
        <v>62.068965517241381</v>
      </c>
      <c r="AC12" s="29"/>
      <c r="AD12" s="32"/>
    </row>
    <row r="13" spans="1:32" s="33" customFormat="1" ht="18" customHeight="1" x14ac:dyDescent="0.25">
      <c r="A13" s="52" t="s">
        <v>32</v>
      </c>
      <c r="B13" s="31">
        <v>689</v>
      </c>
      <c r="C13" s="85">
        <f>[14]Матриця!$J17+[14]Матриця!$L17+[14]Матриця!$N17+[14]Матриця!$P17+[15]Шаблон!$M13+[15]Шаблон!$K13-[15]Шаблон!$L13</f>
        <v>568</v>
      </c>
      <c r="D13" s="57">
        <f t="shared" si="0"/>
        <v>82.438316400580547</v>
      </c>
      <c r="E13" s="31">
        <v>266</v>
      </c>
      <c r="F13" s="85">
        <f>[14]Матриця!$J17+[14]Матриця!$L17+[14]Матриця!$N17+[14]Матриця!$P17</f>
        <v>239</v>
      </c>
      <c r="G13" s="57">
        <f t="shared" si="1"/>
        <v>89.849624060150376</v>
      </c>
      <c r="H13" s="31">
        <v>118</v>
      </c>
      <c r="I13" s="85">
        <f>[16]Шаблон!$F13+[15]Шаблон!$D13</f>
        <v>53</v>
      </c>
      <c r="J13" s="57">
        <f t="shared" si="2"/>
        <v>44.915254237288138</v>
      </c>
      <c r="K13" s="31">
        <v>10</v>
      </c>
      <c r="L13" s="85">
        <f>[16]Шаблон!$J13</f>
        <v>5</v>
      </c>
      <c r="M13" s="57">
        <f t="shared" si="3"/>
        <v>50</v>
      </c>
      <c r="N13" s="31">
        <v>1</v>
      </c>
      <c r="O13" s="85">
        <f>[16]Шаблон!$K13+[16]Шаблон!$L13+[15]Шаблон!$G13</f>
        <v>3</v>
      </c>
      <c r="P13" s="57">
        <f t="shared" si="4"/>
        <v>300</v>
      </c>
      <c r="Q13" s="31">
        <v>237</v>
      </c>
      <c r="R13" s="46">
        <f>'[7]1'!$J16</f>
        <v>205</v>
      </c>
      <c r="S13" s="57">
        <f t="shared" si="5"/>
        <v>86.497890295358644</v>
      </c>
      <c r="T13" s="31">
        <v>480</v>
      </c>
      <c r="U13" s="46">
        <f>[14]Матриця!$AM17+[14]Матриця!$AO17+[14]Матриця!$AQ17+[14]Матриця!$AS17+[15]Шаблон!$M13</f>
        <v>388</v>
      </c>
      <c r="V13" s="57">
        <f t="shared" si="6"/>
        <v>80.833333333333329</v>
      </c>
      <c r="W13" s="31">
        <v>127</v>
      </c>
      <c r="X13" s="46">
        <f>[14]Матриця!$AM17+[14]Матриця!$AO17+[14]Матриця!$AQ17+[14]Матриця!$AS17</f>
        <v>82</v>
      </c>
      <c r="Y13" s="57">
        <f t="shared" si="7"/>
        <v>64.566929133858267</v>
      </c>
      <c r="Z13" s="31">
        <v>102</v>
      </c>
      <c r="AA13" s="46">
        <f>[16]Шаблон!$T13</f>
        <v>66</v>
      </c>
      <c r="AB13" s="57">
        <f t="shared" si="8"/>
        <v>64.705882352941174</v>
      </c>
      <c r="AC13" s="29"/>
      <c r="AD13" s="32"/>
    </row>
    <row r="14" spans="1:32" s="33" customFormat="1" ht="18" customHeight="1" x14ac:dyDescent="0.25">
      <c r="A14" s="52" t="s">
        <v>33</v>
      </c>
      <c r="B14" s="31">
        <v>141</v>
      </c>
      <c r="C14" s="85">
        <f>[14]Матриця!$J18+[14]Матриця!$L18+[14]Матриця!$N18+[14]Матриця!$P18+[15]Шаблон!$M14+[15]Шаблон!$K14-[15]Шаблон!$L14</f>
        <v>122</v>
      </c>
      <c r="D14" s="57">
        <f t="shared" si="0"/>
        <v>86.524822695035468</v>
      </c>
      <c r="E14" s="31">
        <v>85</v>
      </c>
      <c r="F14" s="85">
        <f>[14]Матриця!$J18+[14]Матриця!$L18+[14]Матриця!$N18+[14]Матриця!$P18</f>
        <v>77</v>
      </c>
      <c r="G14" s="57">
        <f t="shared" si="1"/>
        <v>90.588235294117652</v>
      </c>
      <c r="H14" s="31">
        <v>33</v>
      </c>
      <c r="I14" s="85">
        <f>[16]Шаблон!$F14+[15]Шаблон!$D14</f>
        <v>20</v>
      </c>
      <c r="J14" s="57">
        <f t="shared" si="2"/>
        <v>60.606060606060609</v>
      </c>
      <c r="K14" s="31">
        <v>11</v>
      </c>
      <c r="L14" s="85">
        <f>[16]Шаблон!$J14</f>
        <v>2</v>
      </c>
      <c r="M14" s="57">
        <f t="shared" si="3"/>
        <v>18.181818181818183</v>
      </c>
      <c r="N14" s="31">
        <v>9</v>
      </c>
      <c r="O14" s="85">
        <f>[16]Шаблон!$K14+[16]Шаблон!$L14+[15]Шаблон!$G14</f>
        <v>7</v>
      </c>
      <c r="P14" s="57">
        <f t="shared" si="4"/>
        <v>77.777777777777786</v>
      </c>
      <c r="Q14" s="31">
        <v>74</v>
      </c>
      <c r="R14" s="46">
        <f>'[7]1'!$J17</f>
        <v>67</v>
      </c>
      <c r="S14" s="57">
        <f t="shared" si="5"/>
        <v>90.540540540540533</v>
      </c>
      <c r="T14" s="31">
        <v>86</v>
      </c>
      <c r="U14" s="46">
        <f>[14]Матриця!$AM18+[14]Матриця!$AO18+[14]Матриця!$AQ18+[14]Матриця!$AS18+[15]Шаблон!$M14</f>
        <v>33</v>
      </c>
      <c r="V14" s="57">
        <f t="shared" si="6"/>
        <v>38.372093023255815</v>
      </c>
      <c r="W14" s="31">
        <v>40</v>
      </c>
      <c r="X14" s="46">
        <f>[14]Матриця!$AM18+[14]Матриця!$AO18+[14]Матриця!$AQ18+[14]Матриця!$AS18</f>
        <v>32</v>
      </c>
      <c r="Y14" s="57">
        <f t="shared" si="7"/>
        <v>80</v>
      </c>
      <c r="Z14" s="31">
        <v>35</v>
      </c>
      <c r="AA14" s="46">
        <f>[16]Шаблон!$T14</f>
        <v>27</v>
      </c>
      <c r="AB14" s="57">
        <f t="shared" si="8"/>
        <v>77.142857142857153</v>
      </c>
      <c r="AC14" s="29"/>
      <c r="AD14" s="32"/>
    </row>
    <row r="15" spans="1:32" s="33" customFormat="1" ht="18" customHeight="1" x14ac:dyDescent="0.25">
      <c r="A15" s="52" t="s">
        <v>34</v>
      </c>
      <c r="B15" s="31">
        <v>733</v>
      </c>
      <c r="C15" s="85">
        <f>[14]Матриця!$J19+[14]Матриця!$L19+[14]Матриця!$N19+[14]Матриця!$P19+[15]Шаблон!$M15+[15]Шаблон!$K15-[15]Шаблон!$L15</f>
        <v>656</v>
      </c>
      <c r="D15" s="57">
        <f t="shared" si="0"/>
        <v>89.495225102319225</v>
      </c>
      <c r="E15" s="31">
        <v>339</v>
      </c>
      <c r="F15" s="85">
        <f>[14]Матриця!$J19+[14]Матриця!$L19+[14]Матриця!$N19+[14]Матриця!$P19</f>
        <v>258</v>
      </c>
      <c r="G15" s="57">
        <f t="shared" si="1"/>
        <v>76.106194690265482</v>
      </c>
      <c r="H15" s="31">
        <v>92</v>
      </c>
      <c r="I15" s="85">
        <f>[16]Шаблон!$F15+[15]Шаблон!$D15</f>
        <v>81</v>
      </c>
      <c r="J15" s="57">
        <f t="shared" si="2"/>
        <v>88.043478260869563</v>
      </c>
      <c r="K15" s="31">
        <v>17</v>
      </c>
      <c r="L15" s="85">
        <f>[16]Шаблон!$J15</f>
        <v>21</v>
      </c>
      <c r="M15" s="57">
        <f t="shared" si="3"/>
        <v>123.52941176470588</v>
      </c>
      <c r="N15" s="31">
        <v>5</v>
      </c>
      <c r="O15" s="85">
        <f>[16]Шаблон!$K15+[16]Шаблон!$L15+[15]Шаблон!$G15</f>
        <v>12</v>
      </c>
      <c r="P15" s="57">
        <f t="shared" si="4"/>
        <v>240</v>
      </c>
      <c r="Q15" s="31">
        <v>292</v>
      </c>
      <c r="R15" s="46">
        <f>'[7]1'!$J18</f>
        <v>230</v>
      </c>
      <c r="S15" s="57">
        <f t="shared" si="5"/>
        <v>78.767123287671239</v>
      </c>
      <c r="T15" s="31">
        <v>536</v>
      </c>
      <c r="U15" s="46">
        <f>[14]Матриця!$AM19+[14]Матриця!$AO19+[14]Матриця!$AQ19+[14]Матриця!$AS19+[15]Шаблон!$M15</f>
        <v>455</v>
      </c>
      <c r="V15" s="57">
        <f t="shared" si="6"/>
        <v>84.888059701492537</v>
      </c>
      <c r="W15" s="31">
        <v>157</v>
      </c>
      <c r="X15" s="46">
        <f>[14]Матриця!$AM19+[14]Матриця!$AO19+[14]Матриця!$AQ19+[14]Матриця!$AS19</f>
        <v>71</v>
      </c>
      <c r="Y15" s="57">
        <f t="shared" si="7"/>
        <v>45.222929936305732</v>
      </c>
      <c r="Z15" s="31">
        <v>120</v>
      </c>
      <c r="AA15" s="46">
        <f>[16]Шаблон!$T15</f>
        <v>58</v>
      </c>
      <c r="AB15" s="57">
        <f t="shared" si="8"/>
        <v>48.333333333333336</v>
      </c>
      <c r="AC15" s="29"/>
      <c r="AD15" s="32"/>
    </row>
    <row r="16" spans="1:32" s="33" customFormat="1" ht="18" customHeight="1" x14ac:dyDescent="0.25">
      <c r="A16" s="52" t="s">
        <v>35</v>
      </c>
      <c r="B16" s="31">
        <v>497</v>
      </c>
      <c r="C16" s="85">
        <f>[14]Матриця!$J20+[14]Матриця!$L20+[14]Матриця!$N20+[14]Матриця!$P20+[15]Шаблон!$M16+[15]Шаблон!$K16-[15]Шаблон!$L16</f>
        <v>430</v>
      </c>
      <c r="D16" s="57">
        <f t="shared" si="0"/>
        <v>86.519114688128766</v>
      </c>
      <c r="E16" s="31">
        <v>195</v>
      </c>
      <c r="F16" s="85">
        <f>[14]Матриця!$J20+[14]Матриця!$L20+[14]Матриця!$N20+[14]Матриця!$P20</f>
        <v>160</v>
      </c>
      <c r="G16" s="57">
        <f t="shared" si="1"/>
        <v>82.051282051282044</v>
      </c>
      <c r="H16" s="31">
        <v>71</v>
      </c>
      <c r="I16" s="85">
        <f>[16]Шаблон!$F16+[15]Шаблон!$D16</f>
        <v>40</v>
      </c>
      <c r="J16" s="57">
        <f t="shared" si="2"/>
        <v>56.338028169014088</v>
      </c>
      <c r="K16" s="31">
        <v>8</v>
      </c>
      <c r="L16" s="85">
        <f>[16]Шаблон!$J16</f>
        <v>12</v>
      </c>
      <c r="M16" s="57">
        <f t="shared" si="3"/>
        <v>150</v>
      </c>
      <c r="N16" s="31">
        <v>13</v>
      </c>
      <c r="O16" s="85">
        <f>[16]Шаблон!$K16+[16]Шаблон!$L16+[15]Шаблон!$G16</f>
        <v>16</v>
      </c>
      <c r="P16" s="57">
        <f t="shared" si="4"/>
        <v>123.07692307692308</v>
      </c>
      <c r="Q16" s="31">
        <v>181</v>
      </c>
      <c r="R16" s="46">
        <f>'[7]1'!$J19</f>
        <v>158</v>
      </c>
      <c r="S16" s="57">
        <f t="shared" si="5"/>
        <v>87.292817679558013</v>
      </c>
      <c r="T16" s="31">
        <v>386</v>
      </c>
      <c r="U16" s="46">
        <f>[14]Матриця!$AM20+[14]Матриця!$AO20+[14]Матриця!$AQ20+[14]Матриця!$AS20+[15]Шаблон!$M16</f>
        <v>325</v>
      </c>
      <c r="V16" s="57">
        <f t="shared" si="6"/>
        <v>84.196891191709838</v>
      </c>
      <c r="W16" s="31">
        <v>86</v>
      </c>
      <c r="X16" s="46">
        <f>[14]Матриця!$AM20+[14]Матриця!$AO20+[14]Матриця!$AQ20+[14]Матриця!$AS20</f>
        <v>58</v>
      </c>
      <c r="Y16" s="57">
        <f t="shared" si="7"/>
        <v>67.441860465116278</v>
      </c>
      <c r="Z16" s="31">
        <v>70</v>
      </c>
      <c r="AA16" s="46">
        <f>[16]Шаблон!$T16</f>
        <v>48</v>
      </c>
      <c r="AB16" s="57">
        <f t="shared" si="8"/>
        <v>68.571428571428569</v>
      </c>
      <c r="AC16" s="29"/>
      <c r="AD16" s="32"/>
    </row>
    <row r="17" spans="1:30" s="33" customFormat="1" ht="18" customHeight="1" x14ac:dyDescent="0.25">
      <c r="A17" s="52" t="s">
        <v>36</v>
      </c>
      <c r="B17" s="31">
        <v>464</v>
      </c>
      <c r="C17" s="85">
        <f>[14]Матриця!$J21+[14]Матриця!$L21+[14]Матриця!$N21+[14]Матриця!$P21+[15]Шаблон!$M17+[15]Шаблон!$K17-[15]Шаблон!$L17</f>
        <v>462</v>
      </c>
      <c r="D17" s="57">
        <f t="shared" si="0"/>
        <v>99.568965517241381</v>
      </c>
      <c r="E17" s="31">
        <v>254</v>
      </c>
      <c r="F17" s="85">
        <f>[14]Матриця!$J21+[14]Матриця!$L21+[14]Матриця!$N21+[14]Матриця!$P21</f>
        <v>269</v>
      </c>
      <c r="G17" s="57">
        <f t="shared" si="1"/>
        <v>105.90551181102362</v>
      </c>
      <c r="H17" s="31">
        <v>122</v>
      </c>
      <c r="I17" s="85">
        <f>[16]Шаблон!$F17+[15]Шаблон!$D17</f>
        <v>105</v>
      </c>
      <c r="J17" s="57">
        <f t="shared" si="2"/>
        <v>86.065573770491795</v>
      </c>
      <c r="K17" s="31">
        <v>16</v>
      </c>
      <c r="L17" s="85">
        <f>[16]Шаблон!$J17</f>
        <v>11</v>
      </c>
      <c r="M17" s="57">
        <f t="shared" si="3"/>
        <v>68.75</v>
      </c>
      <c r="N17" s="31">
        <v>3</v>
      </c>
      <c r="O17" s="85">
        <f>[16]Шаблон!$K17+[16]Шаблон!$L17+[15]Шаблон!$G17</f>
        <v>3</v>
      </c>
      <c r="P17" s="57">
        <f t="shared" si="4"/>
        <v>100</v>
      </c>
      <c r="Q17" s="31">
        <v>230</v>
      </c>
      <c r="R17" s="46">
        <f>'[7]1'!$J20</f>
        <v>228</v>
      </c>
      <c r="S17" s="57">
        <f t="shared" si="5"/>
        <v>99.130434782608702</v>
      </c>
      <c r="T17" s="31">
        <v>257</v>
      </c>
      <c r="U17" s="46">
        <f>[14]Матриця!$AM21+[14]Матриця!$AO21+[14]Матриця!$AQ21+[14]Матриця!$AS21+[15]Шаблон!$M17</f>
        <v>224</v>
      </c>
      <c r="V17" s="57">
        <f t="shared" si="6"/>
        <v>87.159533073929964</v>
      </c>
      <c r="W17" s="31">
        <v>89</v>
      </c>
      <c r="X17" s="46">
        <f>[14]Матриця!$AM21+[14]Матриця!$AO21+[14]Матриця!$AQ21+[14]Матриця!$AS21</f>
        <v>69</v>
      </c>
      <c r="Y17" s="57">
        <f t="shared" si="7"/>
        <v>77.528089887640448</v>
      </c>
      <c r="Z17" s="31">
        <v>69</v>
      </c>
      <c r="AA17" s="46">
        <f>[16]Шаблон!$T17</f>
        <v>63</v>
      </c>
      <c r="AB17" s="57">
        <f t="shared" si="8"/>
        <v>91.304347826086953</v>
      </c>
      <c r="AC17" s="29"/>
      <c r="AD17" s="32"/>
    </row>
    <row r="18" spans="1:30" s="33" customFormat="1" ht="18" customHeight="1" x14ac:dyDescent="0.25">
      <c r="A18" s="52" t="s">
        <v>37</v>
      </c>
      <c r="B18" s="31">
        <v>625</v>
      </c>
      <c r="C18" s="85">
        <f>[14]Матриця!$J22+[14]Матриця!$L22+[14]Матриця!$N22+[14]Матриця!$P22+[15]Шаблон!$M18+[15]Шаблон!$K18-[15]Шаблон!$L18</f>
        <v>548</v>
      </c>
      <c r="D18" s="57">
        <f t="shared" si="0"/>
        <v>87.68</v>
      </c>
      <c r="E18" s="31">
        <v>262</v>
      </c>
      <c r="F18" s="85">
        <f>[14]Матриця!$J22+[14]Матриця!$L22+[14]Матриця!$N22+[14]Матриця!$P22</f>
        <v>229</v>
      </c>
      <c r="G18" s="57">
        <f t="shared" si="1"/>
        <v>87.404580152671755</v>
      </c>
      <c r="H18" s="31">
        <v>81</v>
      </c>
      <c r="I18" s="85">
        <f>[16]Шаблон!$F18+[15]Шаблон!$D18</f>
        <v>67</v>
      </c>
      <c r="J18" s="57">
        <f t="shared" si="2"/>
        <v>82.716049382716051</v>
      </c>
      <c r="K18" s="31">
        <v>7</v>
      </c>
      <c r="L18" s="85">
        <f>[16]Шаблон!$J18</f>
        <v>6</v>
      </c>
      <c r="M18" s="57">
        <f t="shared" si="3"/>
        <v>85.714285714285708</v>
      </c>
      <c r="N18" s="31">
        <v>11</v>
      </c>
      <c r="O18" s="85">
        <f>[16]Шаблон!$K18+[16]Шаблон!$L18+[15]Шаблон!$G18</f>
        <v>11</v>
      </c>
      <c r="P18" s="57">
        <f t="shared" si="4"/>
        <v>100</v>
      </c>
      <c r="Q18" s="31">
        <v>232</v>
      </c>
      <c r="R18" s="46">
        <f>'[7]1'!$J21</f>
        <v>204</v>
      </c>
      <c r="S18" s="57">
        <f t="shared" si="5"/>
        <v>87.931034482758619</v>
      </c>
      <c r="T18" s="31">
        <v>464</v>
      </c>
      <c r="U18" s="46">
        <f>[14]Матриця!$AM22+[14]Матриця!$AO22+[14]Матриця!$AQ22+[14]Матриця!$AS22+[15]Шаблон!$M18</f>
        <v>398</v>
      </c>
      <c r="V18" s="57">
        <f t="shared" si="6"/>
        <v>85.775862068965509</v>
      </c>
      <c r="W18" s="31">
        <v>128</v>
      </c>
      <c r="X18" s="46">
        <f>[14]Матриця!$AM22+[14]Матриця!$AO22+[14]Матриця!$AQ22+[14]Матриця!$AS22</f>
        <v>80</v>
      </c>
      <c r="Y18" s="57">
        <f t="shared" si="7"/>
        <v>62.5</v>
      </c>
      <c r="Z18" s="31">
        <v>93</v>
      </c>
      <c r="AA18" s="46">
        <f>[16]Шаблон!$T18</f>
        <v>61</v>
      </c>
      <c r="AB18" s="57">
        <f t="shared" si="8"/>
        <v>65.591397849462368</v>
      </c>
      <c r="AC18" s="29"/>
      <c r="AD18" s="32"/>
    </row>
    <row r="19" spans="1:30" s="33" customFormat="1" ht="18" customHeight="1" x14ac:dyDescent="0.25">
      <c r="A19" s="52" t="s">
        <v>38</v>
      </c>
      <c r="B19" s="31">
        <v>1310</v>
      </c>
      <c r="C19" s="85">
        <f>[14]Матриця!$J23+[14]Матриця!$L23+[14]Матриця!$N23+[14]Матриця!$P23+[15]Шаблон!$M19+[15]Шаблон!$K19-[15]Шаблон!$L19</f>
        <v>1211</v>
      </c>
      <c r="D19" s="57">
        <f t="shared" si="0"/>
        <v>92.44274809160305</v>
      </c>
      <c r="E19" s="31">
        <v>447</v>
      </c>
      <c r="F19" s="85">
        <f>[14]Матриця!$J23+[14]Матриця!$L23+[14]Матриця!$N23+[14]Матриця!$P23</f>
        <v>468</v>
      </c>
      <c r="G19" s="57">
        <f t="shared" si="1"/>
        <v>104.69798657718121</v>
      </c>
      <c r="H19" s="31">
        <v>185</v>
      </c>
      <c r="I19" s="85">
        <f>[16]Шаблон!$F19+[15]Шаблон!$D19</f>
        <v>170</v>
      </c>
      <c r="J19" s="57">
        <f t="shared" si="2"/>
        <v>91.891891891891902</v>
      </c>
      <c r="K19" s="31">
        <v>22</v>
      </c>
      <c r="L19" s="85">
        <f>[16]Шаблон!$J19</f>
        <v>18</v>
      </c>
      <c r="M19" s="57">
        <f t="shared" si="3"/>
        <v>81.818181818181827</v>
      </c>
      <c r="N19" s="31">
        <v>15</v>
      </c>
      <c r="O19" s="85">
        <f>[16]Шаблон!$K19+[16]Шаблон!$L19+[15]Шаблон!$G19</f>
        <v>32</v>
      </c>
      <c r="P19" s="57">
        <f t="shared" si="4"/>
        <v>213.33333333333334</v>
      </c>
      <c r="Q19" s="31">
        <v>398</v>
      </c>
      <c r="R19" s="46">
        <f>'[7]1'!$J22</f>
        <v>437</v>
      </c>
      <c r="S19" s="57">
        <f t="shared" si="5"/>
        <v>109.79899497487438</v>
      </c>
      <c r="T19" s="31">
        <v>963</v>
      </c>
      <c r="U19" s="46">
        <f>[14]Матриця!$AM23+[14]Матриця!$AO23+[14]Матриця!$AQ23+[14]Матриця!$AS23+[15]Шаблон!$M19</f>
        <v>734</v>
      </c>
      <c r="V19" s="57">
        <f t="shared" si="6"/>
        <v>76.22014537902389</v>
      </c>
      <c r="W19" s="31">
        <v>189</v>
      </c>
      <c r="X19" s="46">
        <f>[14]Матриця!$AM23+[14]Матриця!$AO23+[14]Матриця!$AQ23+[14]Матриця!$AS23</f>
        <v>128</v>
      </c>
      <c r="Y19" s="57">
        <f t="shared" si="7"/>
        <v>67.724867724867721</v>
      </c>
      <c r="Z19" s="31">
        <v>151</v>
      </c>
      <c r="AA19" s="46">
        <f>[16]Шаблон!$T19</f>
        <v>116</v>
      </c>
      <c r="AB19" s="57">
        <f t="shared" si="8"/>
        <v>76.821192052980138</v>
      </c>
      <c r="AC19" s="29"/>
      <c r="AD19" s="32"/>
    </row>
    <row r="20" spans="1:30" s="33" customFormat="1" ht="18" customHeight="1" x14ac:dyDescent="0.25">
      <c r="A20" s="52" t="s">
        <v>39</v>
      </c>
      <c r="B20" s="31">
        <v>326</v>
      </c>
      <c r="C20" s="85">
        <f>[14]Матриця!$J24+[14]Матриця!$L24+[14]Матриця!$N24+[14]Матриця!$P24+[15]Шаблон!$M20+[15]Шаблон!$K20-[15]Шаблон!$L20</f>
        <v>292</v>
      </c>
      <c r="D20" s="57">
        <f t="shared" si="0"/>
        <v>89.570552147239269</v>
      </c>
      <c r="E20" s="31">
        <v>182</v>
      </c>
      <c r="F20" s="85">
        <f>[14]Матриця!$J24+[14]Матриця!$L24+[14]Матриця!$N24+[14]Матриця!$P24</f>
        <v>124</v>
      </c>
      <c r="G20" s="57">
        <f t="shared" si="1"/>
        <v>68.131868131868131</v>
      </c>
      <c r="H20" s="31">
        <v>79</v>
      </c>
      <c r="I20" s="85">
        <f>[16]Шаблон!$F20+[15]Шаблон!$D20</f>
        <v>43</v>
      </c>
      <c r="J20" s="57">
        <f t="shared" si="2"/>
        <v>54.430379746835442</v>
      </c>
      <c r="K20" s="31">
        <v>8</v>
      </c>
      <c r="L20" s="85">
        <f>[16]Шаблон!$J20</f>
        <v>6</v>
      </c>
      <c r="M20" s="57">
        <f t="shared" si="3"/>
        <v>75</v>
      </c>
      <c r="N20" s="31">
        <v>15</v>
      </c>
      <c r="O20" s="85">
        <f>[16]Шаблон!$K20+[16]Шаблон!$L20+[15]Шаблон!$G20</f>
        <v>22</v>
      </c>
      <c r="P20" s="57">
        <f t="shared" si="4"/>
        <v>146.66666666666666</v>
      </c>
      <c r="Q20" s="31">
        <v>152</v>
      </c>
      <c r="R20" s="46">
        <f>'[7]1'!$J23</f>
        <v>111</v>
      </c>
      <c r="S20" s="57">
        <f t="shared" si="5"/>
        <v>73.026315789473685</v>
      </c>
      <c r="T20" s="31">
        <v>185</v>
      </c>
      <c r="U20" s="46">
        <f>[14]Матриця!$AM24+[14]Матриця!$AO24+[14]Матриця!$AQ24+[14]Матриця!$AS24+[15]Шаблон!$M20</f>
        <v>189</v>
      </c>
      <c r="V20" s="57">
        <f t="shared" si="6"/>
        <v>102.16216216216216</v>
      </c>
      <c r="W20" s="31">
        <v>63</v>
      </c>
      <c r="X20" s="46">
        <f>[14]Матриця!$AM24+[14]Матриця!$AO24+[14]Матриця!$AQ24+[14]Матриця!$AS24</f>
        <v>38</v>
      </c>
      <c r="Y20" s="57">
        <f t="shared" si="7"/>
        <v>60.317460317460316</v>
      </c>
      <c r="Z20" s="31">
        <v>46</v>
      </c>
      <c r="AA20" s="46">
        <f>[16]Шаблон!$T20</f>
        <v>31</v>
      </c>
      <c r="AB20" s="57">
        <f t="shared" si="8"/>
        <v>67.391304347826093</v>
      </c>
      <c r="AC20" s="29"/>
      <c r="AD20" s="32"/>
    </row>
    <row r="21" spans="1:30" s="33" customFormat="1" ht="18" customHeight="1" x14ac:dyDescent="0.25">
      <c r="A21" s="52" t="s">
        <v>40</v>
      </c>
      <c r="B21" s="31">
        <v>462</v>
      </c>
      <c r="C21" s="85">
        <f>[14]Матриця!$J25+[14]Матриця!$L25+[14]Матриця!$N25+[14]Матриця!$P25+[15]Шаблон!$M21+[15]Шаблон!$K21-[15]Шаблон!$L21</f>
        <v>383</v>
      </c>
      <c r="D21" s="57">
        <f t="shared" si="0"/>
        <v>82.900432900432889</v>
      </c>
      <c r="E21" s="31">
        <v>242</v>
      </c>
      <c r="F21" s="85">
        <f>[14]Матриця!$J25+[14]Матриця!$L25+[14]Матриця!$N25+[14]Матриця!$P25</f>
        <v>218</v>
      </c>
      <c r="G21" s="57">
        <f t="shared" si="1"/>
        <v>90.082644628099175</v>
      </c>
      <c r="H21" s="31">
        <v>103</v>
      </c>
      <c r="I21" s="85">
        <f>[16]Шаблон!$F21+[15]Шаблон!$D21</f>
        <v>78</v>
      </c>
      <c r="J21" s="57">
        <f t="shared" si="2"/>
        <v>75.728155339805824</v>
      </c>
      <c r="K21" s="31">
        <v>6</v>
      </c>
      <c r="L21" s="85">
        <f>[16]Шаблон!$J21</f>
        <v>9</v>
      </c>
      <c r="M21" s="57">
        <f t="shared" si="3"/>
        <v>150</v>
      </c>
      <c r="N21" s="31">
        <v>24</v>
      </c>
      <c r="O21" s="85">
        <f>[16]Шаблон!$K21+[16]Шаблон!$L21+[15]Шаблон!$G21</f>
        <v>16</v>
      </c>
      <c r="P21" s="57">
        <f t="shared" si="4"/>
        <v>66.666666666666657</v>
      </c>
      <c r="Q21" s="31">
        <v>165</v>
      </c>
      <c r="R21" s="46">
        <f>'[7]1'!$J24</f>
        <v>175</v>
      </c>
      <c r="S21" s="57">
        <f t="shared" si="5"/>
        <v>106.06060606060606</v>
      </c>
      <c r="T21" s="31">
        <v>263</v>
      </c>
      <c r="U21" s="46">
        <f>[14]Матриця!$AM25+[14]Матриця!$AO25+[14]Матриця!$AQ25+[14]Матриця!$AS25+[15]Шаблон!$M21</f>
        <v>204</v>
      </c>
      <c r="V21" s="57">
        <f t="shared" si="6"/>
        <v>77.566539923954366</v>
      </c>
      <c r="W21" s="31">
        <v>103</v>
      </c>
      <c r="X21" s="46">
        <f>[14]Матриця!$AM25+[14]Матриця!$AO25+[14]Матриця!$AQ25+[14]Матриця!$AS25</f>
        <v>60</v>
      </c>
      <c r="Y21" s="57">
        <f t="shared" si="7"/>
        <v>58.252427184466015</v>
      </c>
      <c r="Z21" s="31">
        <v>69</v>
      </c>
      <c r="AA21" s="46">
        <f>[16]Шаблон!$T21</f>
        <v>57</v>
      </c>
      <c r="AB21" s="57">
        <f t="shared" si="8"/>
        <v>82.608695652173907</v>
      </c>
      <c r="AC21" s="29"/>
      <c r="AD21" s="32"/>
    </row>
    <row r="22" spans="1:30" s="33" customFormat="1" ht="18" customHeight="1" x14ac:dyDescent="0.25">
      <c r="A22" s="52" t="s">
        <v>41</v>
      </c>
      <c r="B22" s="31">
        <v>335</v>
      </c>
      <c r="C22" s="85">
        <f>[14]Матриця!$J26+[14]Матриця!$L26+[14]Матриця!$N26+[14]Матриця!$P26+[15]Шаблон!$M22+[15]Шаблон!$K22-[15]Шаблон!$L22</f>
        <v>249</v>
      </c>
      <c r="D22" s="57">
        <f t="shared" si="0"/>
        <v>74.328358208955223</v>
      </c>
      <c r="E22" s="31">
        <v>297</v>
      </c>
      <c r="F22" s="85">
        <f>[14]Матриця!$J26+[14]Матриця!$L26+[14]Матриця!$N26+[14]Матриця!$P26</f>
        <v>238</v>
      </c>
      <c r="G22" s="57">
        <f t="shared" si="1"/>
        <v>80.134680134680139</v>
      </c>
      <c r="H22" s="31">
        <v>93</v>
      </c>
      <c r="I22" s="85">
        <f>[16]Шаблон!$F22+[15]Шаблон!$D22</f>
        <v>52</v>
      </c>
      <c r="J22" s="57">
        <f t="shared" si="2"/>
        <v>55.913978494623649</v>
      </c>
      <c r="K22" s="31">
        <v>8</v>
      </c>
      <c r="L22" s="85">
        <f>[16]Шаблон!$J22</f>
        <v>9</v>
      </c>
      <c r="M22" s="57">
        <f t="shared" si="3"/>
        <v>112.5</v>
      </c>
      <c r="N22" s="31">
        <v>21</v>
      </c>
      <c r="O22" s="85">
        <f>[16]Шаблон!$K22+[16]Шаблон!$L22+[15]Шаблон!$G22</f>
        <v>3</v>
      </c>
      <c r="P22" s="57">
        <f t="shared" si="4"/>
        <v>14.285714285714285</v>
      </c>
      <c r="Q22" s="31">
        <v>250</v>
      </c>
      <c r="R22" s="46">
        <f>'[7]1'!$J25</f>
        <v>236</v>
      </c>
      <c r="S22" s="57">
        <f t="shared" si="5"/>
        <v>94.399999999999991</v>
      </c>
      <c r="T22" s="31">
        <v>119</v>
      </c>
      <c r="U22" s="46">
        <f>[14]Матриця!$AM26+[14]Матриця!$AO26+[14]Матриця!$AQ26+[14]Матриця!$AS26+[15]Шаблон!$M22</f>
        <v>93</v>
      </c>
      <c r="V22" s="57">
        <f t="shared" si="6"/>
        <v>78.151260504201687</v>
      </c>
      <c r="W22" s="31">
        <v>113</v>
      </c>
      <c r="X22" s="46">
        <f>[14]Матриця!$AM26+[14]Матриця!$AO26+[14]Матриця!$AQ26+[14]Матриця!$AS26</f>
        <v>84</v>
      </c>
      <c r="Y22" s="57">
        <f t="shared" si="7"/>
        <v>74.336283185840713</v>
      </c>
      <c r="Z22" s="31">
        <v>91</v>
      </c>
      <c r="AA22" s="46">
        <f>[16]Шаблон!$T22</f>
        <v>76</v>
      </c>
      <c r="AB22" s="57">
        <f t="shared" si="8"/>
        <v>83.516483516483518</v>
      </c>
      <c r="AC22" s="29"/>
      <c r="AD22" s="32"/>
    </row>
    <row r="23" spans="1:30" s="33" customFormat="1" ht="18" customHeight="1" x14ac:dyDescent="0.25">
      <c r="A23" s="52" t="s">
        <v>42</v>
      </c>
      <c r="B23" s="31">
        <v>430</v>
      </c>
      <c r="C23" s="85">
        <f>[14]Матриця!$J27+[14]Матриця!$L27+[14]Матриця!$N27+[14]Матриця!$P27+[15]Шаблон!$M23+[15]Шаблон!$K23-[15]Шаблон!$L23</f>
        <v>374</v>
      </c>
      <c r="D23" s="57">
        <f t="shared" si="0"/>
        <v>86.976744186046503</v>
      </c>
      <c r="E23" s="31">
        <v>242</v>
      </c>
      <c r="F23" s="85">
        <f>[14]Матриця!$J27+[14]Матриця!$L27+[14]Матриця!$N27+[14]Матриця!$P27</f>
        <v>219</v>
      </c>
      <c r="G23" s="57">
        <f t="shared" si="1"/>
        <v>90.495867768595033</v>
      </c>
      <c r="H23" s="31">
        <v>60</v>
      </c>
      <c r="I23" s="85">
        <f>[16]Шаблон!$F23+[15]Шаблон!$D23</f>
        <v>36</v>
      </c>
      <c r="J23" s="57">
        <f t="shared" si="2"/>
        <v>60</v>
      </c>
      <c r="K23" s="31">
        <v>7</v>
      </c>
      <c r="L23" s="85">
        <f>[16]Шаблон!$J23</f>
        <v>7</v>
      </c>
      <c r="M23" s="57">
        <f t="shared" si="3"/>
        <v>100</v>
      </c>
      <c r="N23" s="31">
        <v>1</v>
      </c>
      <c r="O23" s="85">
        <f>[16]Шаблон!$K23+[16]Шаблон!$L23+[15]Шаблон!$G23</f>
        <v>4</v>
      </c>
      <c r="P23" s="57">
        <f t="shared" si="4"/>
        <v>400</v>
      </c>
      <c r="Q23" s="31">
        <v>175</v>
      </c>
      <c r="R23" s="46">
        <f>'[7]1'!$J26</f>
        <v>154</v>
      </c>
      <c r="S23" s="57">
        <f t="shared" si="5"/>
        <v>88</v>
      </c>
      <c r="T23" s="31">
        <v>289</v>
      </c>
      <c r="U23" s="46">
        <f>[14]Матриця!$AM27+[14]Матриця!$AO27+[14]Матриця!$AQ27+[14]Матриця!$AS27+[15]Шаблон!$M23</f>
        <v>248</v>
      </c>
      <c r="V23" s="57">
        <f t="shared" si="6"/>
        <v>85.813148788927336</v>
      </c>
      <c r="W23" s="31">
        <v>115</v>
      </c>
      <c r="X23" s="46">
        <f>[14]Матриця!$AM27+[14]Матриця!$AO27+[14]Матриця!$AQ27+[14]Матриця!$AS27</f>
        <v>93</v>
      </c>
      <c r="Y23" s="57">
        <f t="shared" si="7"/>
        <v>80.869565217391298</v>
      </c>
      <c r="Z23" s="31">
        <v>94</v>
      </c>
      <c r="AA23" s="46">
        <f>[16]Шаблон!$T23</f>
        <v>75</v>
      </c>
      <c r="AB23" s="57">
        <f t="shared" si="8"/>
        <v>79.787234042553195</v>
      </c>
      <c r="AC23" s="29"/>
      <c r="AD23" s="32"/>
    </row>
    <row r="24" spans="1:30" s="33" customFormat="1" ht="18" customHeight="1" x14ac:dyDescent="0.25">
      <c r="A24" s="52" t="s">
        <v>43</v>
      </c>
      <c r="B24" s="31">
        <v>473</v>
      </c>
      <c r="C24" s="85">
        <f>[14]Матриця!$J28+[14]Матриця!$L28+[14]Матриця!$N28+[14]Матриця!$P28+[15]Шаблон!$M24+[15]Шаблон!$K24-[15]Шаблон!$L24</f>
        <v>406</v>
      </c>
      <c r="D24" s="57">
        <f t="shared" si="0"/>
        <v>85.835095137420709</v>
      </c>
      <c r="E24" s="31">
        <v>201</v>
      </c>
      <c r="F24" s="85">
        <f>[14]Матриця!$J28+[14]Матриця!$L28+[14]Матриця!$N28+[14]Матриця!$P28</f>
        <v>179</v>
      </c>
      <c r="G24" s="57">
        <f t="shared" si="1"/>
        <v>89.054726368159209</v>
      </c>
      <c r="H24" s="31">
        <v>88</v>
      </c>
      <c r="I24" s="85">
        <f>[16]Шаблон!$F24+[15]Шаблон!$D24</f>
        <v>65</v>
      </c>
      <c r="J24" s="57">
        <f t="shared" si="2"/>
        <v>73.86363636363636</v>
      </c>
      <c r="K24" s="31">
        <v>14</v>
      </c>
      <c r="L24" s="85">
        <f>[16]Шаблон!$J24</f>
        <v>6</v>
      </c>
      <c r="M24" s="57">
        <f t="shared" si="3"/>
        <v>42.857142857142854</v>
      </c>
      <c r="N24" s="31">
        <v>11</v>
      </c>
      <c r="O24" s="85">
        <f>[16]Шаблон!$K24+[16]Шаблон!$L24+[15]Шаблон!$G24</f>
        <v>10</v>
      </c>
      <c r="P24" s="57">
        <f t="shared" si="4"/>
        <v>90.909090909090907</v>
      </c>
      <c r="Q24" s="31">
        <v>177</v>
      </c>
      <c r="R24" s="46">
        <f>'[7]1'!$J27</f>
        <v>155</v>
      </c>
      <c r="S24" s="57">
        <f t="shared" si="5"/>
        <v>87.570621468926561</v>
      </c>
      <c r="T24" s="31">
        <v>315</v>
      </c>
      <c r="U24" s="46">
        <f>[14]Матриця!$AM28+[14]Матриця!$AO28+[14]Матриця!$AQ28+[14]Матриця!$AS28+[15]Шаблон!$M24</f>
        <v>79</v>
      </c>
      <c r="V24" s="57">
        <f t="shared" si="6"/>
        <v>25.079365079365079</v>
      </c>
      <c r="W24" s="31">
        <v>73</v>
      </c>
      <c r="X24" s="46">
        <f>[14]Матриця!$AM28+[14]Матриця!$AO28+[14]Матриця!$AQ28+[14]Матриця!$AS28</f>
        <v>75</v>
      </c>
      <c r="Y24" s="57">
        <f t="shared" si="7"/>
        <v>102.73972602739727</v>
      </c>
      <c r="Z24" s="31">
        <v>62</v>
      </c>
      <c r="AA24" s="46">
        <f>[16]Шаблон!$T24</f>
        <v>60</v>
      </c>
      <c r="AB24" s="57">
        <f t="shared" si="8"/>
        <v>96.774193548387103</v>
      </c>
      <c r="AC24" s="29"/>
      <c r="AD24" s="32"/>
    </row>
    <row r="25" spans="1:30" s="33" customFormat="1" ht="18" customHeight="1" x14ac:dyDescent="0.25">
      <c r="A25" s="53" t="s">
        <v>44</v>
      </c>
      <c r="B25" s="31">
        <v>711</v>
      </c>
      <c r="C25" s="85">
        <f>[14]Матриця!$J29+[14]Матриця!$L29+[14]Матриця!$N29+[14]Матриця!$P29+[15]Шаблон!$M25+[15]Шаблон!$K25-[15]Шаблон!$L25</f>
        <v>597</v>
      </c>
      <c r="D25" s="57">
        <f t="shared" si="0"/>
        <v>83.966244725738392</v>
      </c>
      <c r="E25" s="31">
        <v>435</v>
      </c>
      <c r="F25" s="85">
        <f>[14]Матриця!$J29+[14]Матриця!$L29+[14]Матриця!$N29+[14]Матриця!$P29</f>
        <v>308</v>
      </c>
      <c r="G25" s="57">
        <f t="shared" si="1"/>
        <v>70.804597701149433</v>
      </c>
      <c r="H25" s="31">
        <v>98</v>
      </c>
      <c r="I25" s="85">
        <f>[16]Шаблон!$F25+[15]Шаблон!$D25</f>
        <v>69</v>
      </c>
      <c r="J25" s="57">
        <f t="shared" si="2"/>
        <v>70.408163265306129</v>
      </c>
      <c r="K25" s="31">
        <v>17</v>
      </c>
      <c r="L25" s="85">
        <f>[16]Шаблон!$J25</f>
        <v>4</v>
      </c>
      <c r="M25" s="57">
        <f t="shared" si="3"/>
        <v>23.52941176470588</v>
      </c>
      <c r="N25" s="31">
        <v>10</v>
      </c>
      <c r="O25" s="85">
        <f>[16]Шаблон!$K25+[16]Шаблон!$L25+[15]Шаблон!$G25</f>
        <v>24</v>
      </c>
      <c r="P25" s="57">
        <f t="shared" si="4"/>
        <v>240</v>
      </c>
      <c r="Q25" s="31">
        <v>326</v>
      </c>
      <c r="R25" s="46">
        <f>'[7]1'!$J28</f>
        <v>282</v>
      </c>
      <c r="S25" s="57">
        <f t="shared" si="5"/>
        <v>86.50306748466258</v>
      </c>
      <c r="T25" s="31">
        <v>443</v>
      </c>
      <c r="U25" s="46">
        <f>[14]Матриця!$AM29+[14]Матриця!$AO29+[14]Матриця!$AQ29+[14]Матриця!$AS29+[15]Шаблон!$M25</f>
        <v>359</v>
      </c>
      <c r="V25" s="57">
        <f t="shared" si="6"/>
        <v>81.038374717832966</v>
      </c>
      <c r="W25" s="31">
        <v>199</v>
      </c>
      <c r="X25" s="46">
        <f>[14]Матриця!$AM29+[14]Матриця!$AO29+[14]Матриця!$AQ29+[14]Матриця!$AS29</f>
        <v>86</v>
      </c>
      <c r="Y25" s="57">
        <f t="shared" si="7"/>
        <v>43.21608040201005</v>
      </c>
      <c r="Z25" s="31">
        <v>150</v>
      </c>
      <c r="AA25" s="46">
        <f>[16]Шаблон!$T25</f>
        <v>72</v>
      </c>
      <c r="AB25" s="57">
        <f t="shared" si="8"/>
        <v>48</v>
      </c>
      <c r="AC25" s="29"/>
      <c r="AD25" s="32"/>
    </row>
    <row r="26" spans="1:30" s="33" customFormat="1" ht="18" customHeight="1" x14ac:dyDescent="0.25">
      <c r="A26" s="52" t="s">
        <v>45</v>
      </c>
      <c r="B26" s="31">
        <v>8726</v>
      </c>
      <c r="C26" s="85">
        <f>[14]Матриця!$J30+[14]Матриця!$L30+[14]Матриця!$N30+[14]Матриця!$P30+[15]Шаблон!$M26+[15]Шаблон!$K26-[15]Шаблон!$L26</f>
        <v>7530</v>
      </c>
      <c r="D26" s="57">
        <f t="shared" si="0"/>
        <v>86.29383451753381</v>
      </c>
      <c r="E26" s="31">
        <v>2543</v>
      </c>
      <c r="F26" s="85">
        <f>[14]Матриця!$J30+[14]Матриця!$L30+[14]Матриця!$N30+[14]Матриця!$P30</f>
        <v>2223</v>
      </c>
      <c r="G26" s="57">
        <f t="shared" si="1"/>
        <v>87.416437278804565</v>
      </c>
      <c r="H26" s="31">
        <v>942</v>
      </c>
      <c r="I26" s="85">
        <f>[16]Шаблон!$F26+[15]Шаблон!$D26</f>
        <v>360</v>
      </c>
      <c r="J26" s="57">
        <f t="shared" si="2"/>
        <v>38.216560509554142</v>
      </c>
      <c r="K26" s="31">
        <v>50</v>
      </c>
      <c r="L26" s="85">
        <f>[16]Шаблон!$J26</f>
        <v>51</v>
      </c>
      <c r="M26" s="57">
        <f t="shared" si="3"/>
        <v>102</v>
      </c>
      <c r="N26" s="31">
        <v>16</v>
      </c>
      <c r="O26" s="85">
        <f>[16]Шаблон!$K26+[16]Шаблон!$L26+[15]Шаблон!$G26</f>
        <v>9</v>
      </c>
      <c r="P26" s="57">
        <f t="shared" si="4"/>
        <v>56.25</v>
      </c>
      <c r="Q26" s="31">
        <v>1615</v>
      </c>
      <c r="R26" s="46">
        <f>'[7]1'!$J29</f>
        <v>1554</v>
      </c>
      <c r="S26" s="57">
        <f t="shared" si="5"/>
        <v>96.222910216718276</v>
      </c>
      <c r="T26" s="31">
        <v>7250</v>
      </c>
      <c r="U26" s="46">
        <f>[14]Матриця!$AM30+[14]Матриця!$AO30+[14]Матриця!$AQ30+[14]Матриця!$AS30+[15]Шаблон!$M26</f>
        <v>4607</v>
      </c>
      <c r="V26" s="57">
        <f t="shared" si="6"/>
        <v>63.5448275862069</v>
      </c>
      <c r="W26" s="31">
        <v>1311</v>
      </c>
      <c r="X26" s="46">
        <f>[14]Матриця!$AM30+[14]Матриця!$AO30+[14]Матриця!$AQ30+[14]Матриця!$AS30</f>
        <v>715</v>
      </c>
      <c r="Y26" s="57">
        <f t="shared" si="7"/>
        <v>54.538520213577421</v>
      </c>
      <c r="Z26" s="31">
        <v>947</v>
      </c>
      <c r="AA26" s="46">
        <f>[16]Шаблон!$T26</f>
        <v>580</v>
      </c>
      <c r="AB26" s="57">
        <f t="shared" si="8"/>
        <v>61.246040126715954</v>
      </c>
      <c r="AC26" s="29"/>
      <c r="AD26" s="32"/>
    </row>
    <row r="27" spans="1:30" s="33" customFormat="1" ht="18" customHeight="1" x14ac:dyDescent="0.25">
      <c r="A27" s="52" t="s">
        <v>46</v>
      </c>
      <c r="B27" s="31">
        <v>2860</v>
      </c>
      <c r="C27" s="85">
        <f>[14]Матриця!$J31+[14]Матриця!$L31+[14]Матриця!$N31+[14]Матриця!$P31+[15]Шаблон!$M27+[15]Шаблон!$K27-[15]Шаблон!$L27</f>
        <v>2493</v>
      </c>
      <c r="D27" s="57">
        <f t="shared" si="0"/>
        <v>87.167832167832174</v>
      </c>
      <c r="E27" s="31">
        <v>729</v>
      </c>
      <c r="F27" s="85">
        <f>[14]Матриця!$J31+[14]Матриця!$L31+[14]Матриця!$N31+[14]Матриця!$P31</f>
        <v>627</v>
      </c>
      <c r="G27" s="57">
        <f t="shared" si="1"/>
        <v>86.008230452674894</v>
      </c>
      <c r="H27" s="31">
        <v>312</v>
      </c>
      <c r="I27" s="85">
        <f>[16]Шаблон!$F27+[15]Шаблон!$D27</f>
        <v>174</v>
      </c>
      <c r="J27" s="57">
        <f t="shared" si="2"/>
        <v>55.769230769230774</v>
      </c>
      <c r="K27" s="31">
        <v>40</v>
      </c>
      <c r="L27" s="85">
        <f>[16]Шаблон!$J27</f>
        <v>28</v>
      </c>
      <c r="M27" s="57">
        <f t="shared" si="3"/>
        <v>70</v>
      </c>
      <c r="N27" s="31">
        <v>43</v>
      </c>
      <c r="O27" s="85">
        <f>[16]Шаблон!$K27+[16]Шаблон!$L27+[15]Шаблон!$G27</f>
        <v>39</v>
      </c>
      <c r="P27" s="57">
        <f t="shared" si="4"/>
        <v>90.697674418604649</v>
      </c>
      <c r="Q27" s="31">
        <v>669</v>
      </c>
      <c r="R27" s="46">
        <f>'[7]1'!$J30</f>
        <v>603</v>
      </c>
      <c r="S27" s="57">
        <f t="shared" si="5"/>
        <v>90.134529147982065</v>
      </c>
      <c r="T27" s="31">
        <v>2260</v>
      </c>
      <c r="U27" s="46">
        <f>[14]Матриця!$AM31+[14]Матриця!$AO31+[14]Матриця!$AQ31+[14]Матриця!$AS31+[15]Шаблон!$M27</f>
        <v>1963</v>
      </c>
      <c r="V27" s="57">
        <f t="shared" si="6"/>
        <v>86.858407079646014</v>
      </c>
      <c r="W27" s="31">
        <v>312</v>
      </c>
      <c r="X27" s="46">
        <f>[14]Матриця!$AM31+[14]Матриця!$AO31+[14]Матриця!$AQ31+[14]Матриця!$AS31</f>
        <v>201</v>
      </c>
      <c r="Y27" s="57">
        <f t="shared" si="7"/>
        <v>64.423076923076934</v>
      </c>
      <c r="Z27" s="31">
        <v>240</v>
      </c>
      <c r="AA27" s="46">
        <f>[16]Шаблон!$T27</f>
        <v>160</v>
      </c>
      <c r="AB27" s="57">
        <f t="shared" si="8"/>
        <v>66.666666666666657</v>
      </c>
      <c r="AC27" s="29"/>
      <c r="AD27" s="32"/>
    </row>
    <row r="28" spans="1:30" s="33" customFormat="1" ht="18" customHeight="1" x14ac:dyDescent="0.25">
      <c r="A28" s="54" t="s">
        <v>47</v>
      </c>
      <c r="B28" s="31">
        <v>2261</v>
      </c>
      <c r="C28" s="85">
        <f>[14]Матриця!$J32+[14]Матриця!$L32+[14]Матриця!$N32+[14]Матриця!$P32+[15]Шаблон!$M28+[15]Шаблон!$K28-[15]Шаблон!$L28</f>
        <v>1960</v>
      </c>
      <c r="D28" s="57">
        <f t="shared" si="0"/>
        <v>86.687306501547994</v>
      </c>
      <c r="E28" s="31">
        <v>771</v>
      </c>
      <c r="F28" s="85">
        <f>[14]Матриця!$J32+[14]Матриця!$L32+[14]Матриця!$N32+[14]Матриця!$P32</f>
        <v>618</v>
      </c>
      <c r="G28" s="57">
        <f t="shared" si="1"/>
        <v>80.155642023346303</v>
      </c>
      <c r="H28" s="31">
        <v>310</v>
      </c>
      <c r="I28" s="85">
        <f>[16]Шаблон!$F28+[15]Шаблон!$D28</f>
        <v>242</v>
      </c>
      <c r="J28" s="57">
        <f t="shared" si="2"/>
        <v>78.064516129032256</v>
      </c>
      <c r="K28" s="31">
        <v>19</v>
      </c>
      <c r="L28" s="85">
        <f>[16]Шаблон!$J28</f>
        <v>23</v>
      </c>
      <c r="M28" s="57">
        <f t="shared" si="3"/>
        <v>121.05263157894737</v>
      </c>
      <c r="N28" s="31">
        <v>27</v>
      </c>
      <c r="O28" s="85">
        <f>[16]Шаблон!$K28+[16]Шаблон!$L28+[15]Шаблон!$G28</f>
        <v>20</v>
      </c>
      <c r="P28" s="57">
        <f t="shared" si="4"/>
        <v>74.074074074074076</v>
      </c>
      <c r="Q28" s="31">
        <v>700</v>
      </c>
      <c r="R28" s="46">
        <f>'[7]1'!$J31</f>
        <v>598</v>
      </c>
      <c r="S28" s="57">
        <f t="shared" si="5"/>
        <v>85.428571428571431</v>
      </c>
      <c r="T28" s="31">
        <v>1668</v>
      </c>
      <c r="U28" s="46">
        <f>[14]Матриця!$AM32+[14]Матриця!$AO32+[14]Матриця!$AQ32+[14]Матриця!$AS32+[15]Шаблон!$M28</f>
        <v>455</v>
      </c>
      <c r="V28" s="57">
        <f t="shared" si="6"/>
        <v>27.278177458033575</v>
      </c>
      <c r="W28" s="31">
        <v>341</v>
      </c>
      <c r="X28" s="46">
        <f>[14]Матриця!$AM32+[14]Матриця!$AO32+[14]Матриця!$AQ32+[14]Матриця!$AS32</f>
        <v>181</v>
      </c>
      <c r="Y28" s="57">
        <f t="shared" si="7"/>
        <v>53.079178885630498</v>
      </c>
      <c r="Z28" s="31">
        <v>255</v>
      </c>
      <c r="AA28" s="46">
        <f>[16]Шаблон!$T28</f>
        <v>142</v>
      </c>
      <c r="AB28" s="57">
        <f t="shared" si="8"/>
        <v>55.686274509803923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tabSelected="1" view="pageBreakPreview" zoomScale="80" zoomScaleNormal="70" zoomScaleSheetLayoutView="80" workbookViewId="0">
      <selection activeCell="G19" sqref="G19"/>
    </sheetView>
  </sheetViews>
  <sheetFormatPr defaultColWidth="8" defaultRowHeight="12.75" x14ac:dyDescent="0.2"/>
  <cols>
    <col min="1" max="1" width="52.5703125" style="2" customWidth="1"/>
    <col min="2" max="2" width="17.140625" style="82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2" t="s">
        <v>58</v>
      </c>
      <c r="B1" s="92"/>
      <c r="C1" s="92"/>
      <c r="D1" s="92"/>
    </row>
    <row r="2" spans="1:6" ht="23.25" customHeight="1" x14ac:dyDescent="0.2">
      <c r="A2" s="92" t="s">
        <v>23</v>
      </c>
      <c r="B2" s="92"/>
      <c r="C2" s="92"/>
      <c r="D2" s="92"/>
    </row>
    <row r="3" spans="1:6" ht="25.5" customHeight="1" x14ac:dyDescent="0.25">
      <c r="A3" s="125" t="s">
        <v>83</v>
      </c>
      <c r="B3" s="125"/>
      <c r="C3" s="125"/>
      <c r="D3" s="126"/>
    </row>
    <row r="4" spans="1:6" s="3" customFormat="1" ht="25.5" customHeight="1" x14ac:dyDescent="0.25">
      <c r="A4" s="97" t="s">
        <v>0</v>
      </c>
      <c r="B4" s="97" t="s">
        <v>73</v>
      </c>
      <c r="C4" s="121" t="s">
        <v>72</v>
      </c>
      <c r="D4" s="122"/>
    </row>
    <row r="5" spans="1:6" s="3" customFormat="1" ht="23.25" customHeight="1" x14ac:dyDescent="0.25">
      <c r="A5" s="123"/>
      <c r="B5" s="124"/>
      <c r="C5" s="93" t="s">
        <v>70</v>
      </c>
      <c r="D5" s="93" t="s">
        <v>71</v>
      </c>
    </row>
    <row r="6" spans="1:6" s="3" customFormat="1" x14ac:dyDescent="0.25">
      <c r="A6" s="98"/>
      <c r="B6" s="120"/>
      <c r="C6" s="94"/>
      <c r="D6" s="94"/>
    </row>
    <row r="7" spans="1:6" s="8" customFormat="1" ht="15.75" customHeight="1" x14ac:dyDescent="0.25">
      <c r="A7" s="6" t="s">
        <v>3</v>
      </c>
      <c r="B7" s="83">
        <v>1</v>
      </c>
      <c r="C7" s="7">
        <v>2</v>
      </c>
      <c r="D7" s="83">
        <v>3</v>
      </c>
    </row>
    <row r="8" spans="1:6" s="8" customFormat="1" ht="28.5" customHeight="1" x14ac:dyDescent="0.25">
      <c r="A8" s="9" t="s">
        <v>52</v>
      </c>
      <c r="B8" s="72">
        <f>C8+D8</f>
        <v>70534</v>
      </c>
      <c r="C8" s="63">
        <f>'12'!B7</f>
        <v>36079</v>
      </c>
      <c r="D8" s="64">
        <f>'13'!B7</f>
        <v>34455</v>
      </c>
      <c r="E8" s="20"/>
      <c r="F8" s="18"/>
    </row>
    <row r="9" spans="1:6" s="3" customFormat="1" ht="28.5" customHeight="1" x14ac:dyDescent="0.25">
      <c r="A9" s="9" t="s">
        <v>53</v>
      </c>
      <c r="B9" s="72">
        <f t="shared" ref="B9:B13" si="0">C9+D9</f>
        <v>28945</v>
      </c>
      <c r="C9" s="64">
        <f>'12'!C7</f>
        <v>16604</v>
      </c>
      <c r="D9" s="64">
        <f>'13'!C7</f>
        <v>12341</v>
      </c>
      <c r="E9" s="18"/>
      <c r="F9" s="18"/>
    </row>
    <row r="10" spans="1:6" s="3" customFormat="1" ht="52.5" customHeight="1" x14ac:dyDescent="0.25">
      <c r="A10" s="12" t="s">
        <v>54</v>
      </c>
      <c r="B10" s="72">
        <f t="shared" si="0"/>
        <v>8478</v>
      </c>
      <c r="C10" s="64">
        <f>'12'!D7</f>
        <v>4121</v>
      </c>
      <c r="D10" s="64">
        <f>'13'!D7</f>
        <v>4357</v>
      </c>
      <c r="E10" s="18"/>
      <c r="F10" s="18"/>
    </row>
    <row r="11" spans="1:6" s="3" customFormat="1" ht="31.5" customHeight="1" x14ac:dyDescent="0.25">
      <c r="A11" s="13" t="s">
        <v>55</v>
      </c>
      <c r="B11" s="72">
        <f t="shared" si="0"/>
        <v>1563</v>
      </c>
      <c r="C11" s="64">
        <f>'12'!F7</f>
        <v>652</v>
      </c>
      <c r="D11" s="64">
        <f>'13'!F7</f>
        <v>911</v>
      </c>
      <c r="E11" s="18"/>
      <c r="F11" s="18"/>
    </row>
    <row r="12" spans="1:6" s="3" customFormat="1" ht="45.75" customHeight="1" x14ac:dyDescent="0.25">
      <c r="A12" s="13" t="s">
        <v>18</v>
      </c>
      <c r="B12" s="72">
        <f t="shared" si="0"/>
        <v>1642</v>
      </c>
      <c r="C12" s="64">
        <f>'12'!G7</f>
        <v>661</v>
      </c>
      <c r="D12" s="64">
        <f>'13'!G7</f>
        <v>981</v>
      </c>
      <c r="E12" s="18"/>
      <c r="F12" s="18"/>
    </row>
    <row r="13" spans="1:6" s="3" customFormat="1" ht="55.5" customHeight="1" x14ac:dyDescent="0.25">
      <c r="A13" s="13" t="s">
        <v>56</v>
      </c>
      <c r="B13" s="72">
        <f t="shared" si="0"/>
        <v>25177</v>
      </c>
      <c r="C13" s="64">
        <f>'12'!H7</f>
        <v>14462</v>
      </c>
      <c r="D13" s="64">
        <f>'13'!H7</f>
        <v>10715</v>
      </c>
      <c r="E13" s="18"/>
      <c r="F13" s="18"/>
    </row>
    <row r="14" spans="1:6" s="3" customFormat="1" ht="12.75" customHeight="1" x14ac:dyDescent="0.25">
      <c r="A14" s="99" t="s">
        <v>84</v>
      </c>
      <c r="B14" s="100"/>
      <c r="C14" s="100"/>
      <c r="D14" s="100"/>
      <c r="E14" s="18"/>
      <c r="F14" s="18"/>
    </row>
    <row r="15" spans="1:6" s="3" customFormat="1" ht="18" customHeight="1" x14ac:dyDescent="0.25">
      <c r="A15" s="101"/>
      <c r="B15" s="102"/>
      <c r="C15" s="102"/>
      <c r="D15" s="102"/>
      <c r="E15" s="18"/>
      <c r="F15" s="18"/>
    </row>
    <row r="16" spans="1:6" s="3" customFormat="1" ht="20.25" customHeight="1" x14ac:dyDescent="0.25">
      <c r="A16" s="97" t="s">
        <v>0</v>
      </c>
      <c r="B16" s="97" t="s">
        <v>73</v>
      </c>
      <c r="C16" s="121" t="s">
        <v>72</v>
      </c>
      <c r="D16" s="122" t="s">
        <v>61</v>
      </c>
      <c r="E16" s="18"/>
      <c r="F16" s="18"/>
    </row>
    <row r="17" spans="1:6" ht="35.25" customHeight="1" x14ac:dyDescent="0.3">
      <c r="A17" s="98"/>
      <c r="B17" s="120"/>
      <c r="C17" s="86" t="s">
        <v>70</v>
      </c>
      <c r="D17" s="86" t="s">
        <v>71</v>
      </c>
      <c r="E17" s="19"/>
      <c r="F17" s="19"/>
    </row>
    <row r="18" spans="1:6" ht="24" customHeight="1" x14ac:dyDescent="0.3">
      <c r="A18" s="9" t="s">
        <v>52</v>
      </c>
      <c r="B18" s="72">
        <f t="shared" ref="B18:B20" si="1">C18+D18</f>
        <v>43557</v>
      </c>
      <c r="C18" s="65">
        <f>'12'!I7</f>
        <v>21892</v>
      </c>
      <c r="D18" s="59">
        <f>'13'!I7</f>
        <v>21665</v>
      </c>
      <c r="E18" s="19"/>
      <c r="F18" s="19"/>
    </row>
    <row r="19" spans="1:6" ht="25.5" customHeight="1" x14ac:dyDescent="0.3">
      <c r="A19" s="1" t="s">
        <v>53</v>
      </c>
      <c r="B19" s="72">
        <f t="shared" si="1"/>
        <v>11328</v>
      </c>
      <c r="C19" s="65">
        <f>'12'!J7</f>
        <v>6936</v>
      </c>
      <c r="D19" s="59">
        <f>'13'!J7</f>
        <v>4392</v>
      </c>
      <c r="E19" s="19"/>
      <c r="F19" s="19"/>
    </row>
    <row r="20" spans="1:6" ht="41.25" customHeight="1" x14ac:dyDescent="0.3">
      <c r="A20" s="1" t="s">
        <v>57</v>
      </c>
      <c r="B20" s="72">
        <f t="shared" si="1"/>
        <v>9750</v>
      </c>
      <c r="C20" s="65">
        <f>'12'!K7</f>
        <v>5850</v>
      </c>
      <c r="D20" s="59">
        <f>'13'!K7</f>
        <v>3900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0.7109375" style="37" customWidth="1"/>
    <col min="3" max="3" width="10.85546875" style="37" customWidth="1"/>
    <col min="4" max="4" width="13.7109375" style="37" customWidth="1"/>
    <col min="5" max="5" width="11.42578125" style="37" customWidth="1"/>
    <col min="6" max="6" width="9.85546875" style="37" customWidth="1"/>
    <col min="7" max="7" width="12.5703125" style="37" customWidth="1"/>
    <col min="8" max="8" width="11.85546875" style="37" customWidth="1"/>
    <col min="9" max="10" width="11.7109375" style="37" customWidth="1"/>
    <col min="11" max="11" width="11.5703125" style="37" customWidth="1"/>
    <col min="12" max="16384" width="9.140625" style="37"/>
  </cols>
  <sheetData>
    <row r="1" spans="1:15" s="22" customFormat="1" ht="54.75" customHeight="1" x14ac:dyDescent="0.25">
      <c r="A1" s="127" t="s">
        <v>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9"/>
      <c r="K2" s="70"/>
    </row>
    <row r="3" spans="1:15" s="26" customFormat="1" ht="67.5" customHeight="1" x14ac:dyDescent="0.25">
      <c r="A3" s="106"/>
      <c r="B3" s="128" t="s">
        <v>62</v>
      </c>
      <c r="C3" s="128" t="s">
        <v>63</v>
      </c>
      <c r="D3" s="128" t="s">
        <v>60</v>
      </c>
      <c r="E3" s="128" t="s">
        <v>64</v>
      </c>
      <c r="F3" s="128" t="s">
        <v>65</v>
      </c>
      <c r="G3" s="128" t="s">
        <v>66</v>
      </c>
      <c r="H3" s="128" t="s">
        <v>6</v>
      </c>
      <c r="I3" s="128" t="s">
        <v>67</v>
      </c>
      <c r="J3" s="129" t="s">
        <v>68</v>
      </c>
      <c r="K3" s="128" t="s">
        <v>10</v>
      </c>
    </row>
    <row r="4" spans="1:15" s="27" customFormat="1" ht="19.5" customHeight="1" x14ac:dyDescent="0.25">
      <c r="A4" s="106"/>
      <c r="B4" s="128"/>
      <c r="C4" s="128"/>
      <c r="D4" s="128"/>
      <c r="E4" s="128"/>
      <c r="F4" s="128"/>
      <c r="G4" s="128"/>
      <c r="H4" s="128"/>
      <c r="I4" s="128"/>
      <c r="J4" s="129"/>
      <c r="K4" s="128"/>
    </row>
    <row r="5" spans="1:15" s="27" customFormat="1" ht="6" customHeight="1" x14ac:dyDescent="0.25">
      <c r="A5" s="106"/>
      <c r="B5" s="128"/>
      <c r="C5" s="128"/>
      <c r="D5" s="128"/>
      <c r="E5" s="128"/>
      <c r="F5" s="128"/>
      <c r="G5" s="128"/>
      <c r="H5" s="128"/>
      <c r="I5" s="128"/>
      <c r="J5" s="129"/>
      <c r="K5" s="128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9">
        <v>3</v>
      </c>
      <c r="E6" s="79">
        <v>4</v>
      </c>
      <c r="F6" s="79">
        <v>5</v>
      </c>
      <c r="G6" s="79">
        <v>6</v>
      </c>
      <c r="H6" s="79">
        <v>7</v>
      </c>
      <c r="I6" s="79">
        <v>8</v>
      </c>
      <c r="J6" s="79">
        <v>9</v>
      </c>
      <c r="K6" s="79">
        <v>10</v>
      </c>
    </row>
    <row r="7" spans="1:15" s="30" customFormat="1" ht="18" customHeight="1" x14ac:dyDescent="0.25">
      <c r="A7" s="50" t="s">
        <v>26</v>
      </c>
      <c r="B7" s="28">
        <f t="shared" ref="B7:K7" si="0">SUM(B8:B28)</f>
        <v>36079</v>
      </c>
      <c r="C7" s="28">
        <f t="shared" si="0"/>
        <v>16604</v>
      </c>
      <c r="D7" s="28">
        <f t="shared" si="0"/>
        <v>4121</v>
      </c>
      <c r="E7" s="74">
        <f t="shared" si="0"/>
        <v>3450</v>
      </c>
      <c r="F7" s="28">
        <f t="shared" si="0"/>
        <v>652</v>
      </c>
      <c r="G7" s="28">
        <f t="shared" si="0"/>
        <v>661</v>
      </c>
      <c r="H7" s="28">
        <f t="shared" si="0"/>
        <v>14462</v>
      </c>
      <c r="I7" s="28">
        <f t="shared" si="0"/>
        <v>21892</v>
      </c>
      <c r="J7" s="28">
        <f t="shared" si="0"/>
        <v>6936</v>
      </c>
      <c r="K7" s="28">
        <f t="shared" si="0"/>
        <v>5850</v>
      </c>
      <c r="L7" s="29"/>
      <c r="O7" s="33"/>
    </row>
    <row r="8" spans="1:15" s="33" customFormat="1" ht="18" customHeight="1" x14ac:dyDescent="0.25">
      <c r="A8" s="51" t="s">
        <v>27</v>
      </c>
      <c r="B8" s="31">
        <f>[17]Шаблон!$M8+[17]Шаблон!$K8-[17]Шаблон!$L8+[14]Матриця!$I12</f>
        <v>1663</v>
      </c>
      <c r="C8" s="31">
        <f>[14]Матриця!$I12</f>
        <v>956</v>
      </c>
      <c r="D8" s="31">
        <f>[14]Матриця!$AD12+[17]Шаблон!$D8</f>
        <v>242</v>
      </c>
      <c r="E8" s="71">
        <f>[14]Матриця!$AD12</f>
        <v>237</v>
      </c>
      <c r="F8" s="31">
        <f>[18]Шаблон!$J8</f>
        <v>62</v>
      </c>
      <c r="G8" s="31">
        <f>[18]Шаблон!$K8+[18]Шаблон!$L8+[17]Шаблон!$G8</f>
        <v>64</v>
      </c>
      <c r="H8" s="46">
        <f>'[7]1'!$I11</f>
        <v>934</v>
      </c>
      <c r="I8" s="46">
        <f>[17]Шаблон!$M8+[14]Матриця!$AL12</f>
        <v>1075</v>
      </c>
      <c r="J8" s="46">
        <f>[14]Матриця!$AL12</f>
        <v>374</v>
      </c>
      <c r="K8" s="46">
        <f>[18]Шаблон!$T8</f>
        <v>343</v>
      </c>
      <c r="L8" s="29"/>
      <c r="M8" s="32"/>
    </row>
    <row r="9" spans="1:15" s="34" customFormat="1" ht="18" customHeight="1" x14ac:dyDescent="0.25">
      <c r="A9" s="52" t="s">
        <v>28</v>
      </c>
      <c r="B9" s="85">
        <f>[17]Шаблон!$M9+[17]Шаблон!$K9-[17]Шаблон!$L9+[14]Матриця!$I13</f>
        <v>1303</v>
      </c>
      <c r="C9" s="85">
        <f>[14]Матриця!$I13</f>
        <v>444</v>
      </c>
      <c r="D9" s="85">
        <f>[14]Матриця!$AD13+[17]Шаблон!$D9</f>
        <v>140</v>
      </c>
      <c r="E9" s="71">
        <f>[14]Матриця!$AD13</f>
        <v>104</v>
      </c>
      <c r="F9" s="85">
        <f>[18]Шаблон!$J9</f>
        <v>34</v>
      </c>
      <c r="G9" s="85">
        <f>[18]Шаблон!$K9+[18]Шаблон!$L9+[17]Шаблон!$G9</f>
        <v>35</v>
      </c>
      <c r="H9" s="46">
        <f>'[7]1'!$I12</f>
        <v>386</v>
      </c>
      <c r="I9" s="46">
        <f>[17]Шаблон!$M9+[14]Матриця!$AL13</f>
        <v>1024</v>
      </c>
      <c r="J9" s="46">
        <f>[14]Матриця!$AL13</f>
        <v>201</v>
      </c>
      <c r="K9" s="46">
        <f>[18]Шаблон!$T9</f>
        <v>187</v>
      </c>
      <c r="L9" s="29"/>
      <c r="M9" s="32"/>
    </row>
    <row r="10" spans="1:15" s="33" customFormat="1" ht="18" customHeight="1" x14ac:dyDescent="0.25">
      <c r="A10" s="52" t="s">
        <v>29</v>
      </c>
      <c r="B10" s="85">
        <f>[17]Шаблон!$M10+[17]Шаблон!$K10-[17]Шаблон!$L10+[14]Матриця!$I14</f>
        <v>753</v>
      </c>
      <c r="C10" s="85">
        <f>[14]Матриця!$I14</f>
        <v>423</v>
      </c>
      <c r="D10" s="85">
        <f>[14]Матриця!$AD14+[17]Шаблон!$D10</f>
        <v>106</v>
      </c>
      <c r="E10" s="71">
        <f>[14]Матриця!$AD14</f>
        <v>94</v>
      </c>
      <c r="F10" s="85">
        <f>[18]Шаблон!$J10</f>
        <v>21</v>
      </c>
      <c r="G10" s="85">
        <f>[18]Шаблон!$K10+[18]Шаблон!$L10+[17]Шаблон!$G10</f>
        <v>21</v>
      </c>
      <c r="H10" s="46">
        <f>'[7]1'!$I13</f>
        <v>404</v>
      </c>
      <c r="I10" s="46">
        <f>[17]Шаблон!$M10+[14]Матриця!$AL14</f>
        <v>511</v>
      </c>
      <c r="J10" s="46">
        <f>[14]Матриця!$AL14</f>
        <v>201</v>
      </c>
      <c r="K10" s="46">
        <f>[18]Шаблон!$T10</f>
        <v>172</v>
      </c>
      <c r="L10" s="29"/>
      <c r="M10" s="32"/>
    </row>
    <row r="11" spans="1:15" s="33" customFormat="1" ht="18" customHeight="1" x14ac:dyDescent="0.25">
      <c r="A11" s="52" t="s">
        <v>30</v>
      </c>
      <c r="B11" s="85">
        <f>[17]Шаблон!$M11+[17]Шаблон!$K11-[17]Шаблон!$L11+[14]Матриця!$I15</f>
        <v>1072</v>
      </c>
      <c r="C11" s="85">
        <f>[14]Матриця!$I15</f>
        <v>786</v>
      </c>
      <c r="D11" s="85">
        <f>[14]Матриця!$AD15+[17]Шаблон!$D11</f>
        <v>165</v>
      </c>
      <c r="E11" s="71">
        <f>[14]Матриця!$AD15</f>
        <v>146</v>
      </c>
      <c r="F11" s="85">
        <f>[18]Шаблон!$J11</f>
        <v>20</v>
      </c>
      <c r="G11" s="85">
        <f>[18]Шаблон!$K11+[18]Шаблон!$L11+[17]Шаблон!$G11</f>
        <v>33</v>
      </c>
      <c r="H11" s="46">
        <f>'[7]1'!$I14</f>
        <v>774</v>
      </c>
      <c r="I11" s="46">
        <f>[17]Шаблон!$M11+[14]Матриця!$AL15</f>
        <v>655</v>
      </c>
      <c r="J11" s="46">
        <f>[14]Матриця!$AL15</f>
        <v>380</v>
      </c>
      <c r="K11" s="46">
        <f>[18]Шаблон!$T11</f>
        <v>254</v>
      </c>
      <c r="L11" s="29"/>
      <c r="M11" s="32"/>
    </row>
    <row r="12" spans="1:15" s="33" customFormat="1" ht="18" customHeight="1" x14ac:dyDescent="0.25">
      <c r="A12" s="52" t="s">
        <v>31</v>
      </c>
      <c r="B12" s="85">
        <f>[17]Шаблон!$M12+[17]Шаблон!$K12-[17]Шаблон!$L12+[14]Матриця!$I16</f>
        <v>766</v>
      </c>
      <c r="C12" s="85">
        <f>[14]Матриця!$I16</f>
        <v>424</v>
      </c>
      <c r="D12" s="85">
        <f>[14]Матриця!$AD16+[17]Шаблон!$D12</f>
        <v>116</v>
      </c>
      <c r="E12" s="71">
        <f>[14]Матриця!$AD16</f>
        <v>114</v>
      </c>
      <c r="F12" s="85">
        <f>[18]Шаблон!$J12</f>
        <v>1</v>
      </c>
      <c r="G12" s="85">
        <f>[18]Шаблон!$K12+[18]Шаблон!$L12+[17]Шаблон!$G12</f>
        <v>53</v>
      </c>
      <c r="H12" s="46">
        <f>'[7]1'!$I15</f>
        <v>374</v>
      </c>
      <c r="I12" s="46">
        <f>[17]Шаблон!$M12+[14]Матриця!$AL16</f>
        <v>520</v>
      </c>
      <c r="J12" s="46">
        <f>[14]Матриця!$AL16</f>
        <v>189</v>
      </c>
      <c r="K12" s="46">
        <f>[18]Шаблон!$T12</f>
        <v>161</v>
      </c>
      <c r="L12" s="29"/>
      <c r="M12" s="32"/>
    </row>
    <row r="13" spans="1:15" s="33" customFormat="1" ht="18" customHeight="1" x14ac:dyDescent="0.25">
      <c r="A13" s="52" t="s">
        <v>32</v>
      </c>
      <c r="B13" s="85">
        <f>[17]Шаблон!$M13+[17]Шаблон!$K13-[17]Шаблон!$L13+[14]Матриця!$I17</f>
        <v>1020</v>
      </c>
      <c r="C13" s="85">
        <f>[14]Матриця!$I17</f>
        <v>549</v>
      </c>
      <c r="D13" s="85">
        <f>[14]Матриця!$AD17+[17]Шаблон!$D13</f>
        <v>129</v>
      </c>
      <c r="E13" s="71">
        <f>[14]Матриця!$AD17</f>
        <v>97</v>
      </c>
      <c r="F13" s="85">
        <f>[18]Шаблон!$J13</f>
        <v>13</v>
      </c>
      <c r="G13" s="85">
        <f>[18]Шаблон!$K13+[18]Шаблон!$L13+[17]Шаблон!$G13</f>
        <v>13</v>
      </c>
      <c r="H13" s="46">
        <f>'[7]1'!$I16</f>
        <v>478</v>
      </c>
      <c r="I13" s="46">
        <f>[17]Шаблон!$M13+[14]Матриця!$AL17</f>
        <v>681</v>
      </c>
      <c r="J13" s="46">
        <f>[14]Матриця!$AL17</f>
        <v>257</v>
      </c>
      <c r="K13" s="46">
        <f>[18]Шаблон!$T13</f>
        <v>225</v>
      </c>
      <c r="L13" s="29"/>
      <c r="M13" s="32"/>
    </row>
    <row r="14" spans="1:15" s="33" customFormat="1" ht="18" customHeight="1" x14ac:dyDescent="0.25">
      <c r="A14" s="52" t="s">
        <v>33</v>
      </c>
      <c r="B14" s="85">
        <f>[17]Шаблон!$M14+[17]Шаблон!$K14-[17]Шаблон!$L14+[14]Матриця!$I18</f>
        <v>393</v>
      </c>
      <c r="C14" s="85">
        <f>[14]Матриця!$I18</f>
        <v>307</v>
      </c>
      <c r="D14" s="85">
        <f>[14]Матриця!$AD18+[17]Шаблон!$D14</f>
        <v>40</v>
      </c>
      <c r="E14" s="71">
        <f>[14]Матриця!$AD18</f>
        <v>39</v>
      </c>
      <c r="F14" s="85">
        <f>[18]Шаблон!$J14</f>
        <v>0</v>
      </c>
      <c r="G14" s="85">
        <f>[18]Шаблон!$K14+[18]Шаблон!$L14+[17]Шаблон!$G14</f>
        <v>0</v>
      </c>
      <c r="H14" s="46">
        <f>'[7]1'!$I17</f>
        <v>265</v>
      </c>
      <c r="I14" s="46">
        <f>[17]Шаблон!$M14+[14]Матриця!$AL18</f>
        <v>198</v>
      </c>
      <c r="J14" s="46">
        <f>[14]Матриця!$AL18</f>
        <v>197</v>
      </c>
      <c r="K14" s="46">
        <f>[18]Шаблон!$T14</f>
        <v>184</v>
      </c>
      <c r="L14" s="29"/>
      <c r="M14" s="32"/>
    </row>
    <row r="15" spans="1:15" s="33" customFormat="1" ht="18" customHeight="1" x14ac:dyDescent="0.25">
      <c r="A15" s="52" t="s">
        <v>34</v>
      </c>
      <c r="B15" s="85">
        <f>[17]Шаблон!$M15+[17]Шаблон!$K15-[17]Шаблон!$L15+[14]Матриця!$I19</f>
        <v>1087</v>
      </c>
      <c r="C15" s="85">
        <f>[14]Матриця!$I19</f>
        <v>502</v>
      </c>
      <c r="D15" s="85">
        <f>[14]Матриця!$AD19+[17]Шаблон!$D15</f>
        <v>134</v>
      </c>
      <c r="E15" s="71">
        <f>[14]Матриця!$AD19</f>
        <v>130</v>
      </c>
      <c r="F15" s="85">
        <f>[18]Шаблон!$J15</f>
        <v>63</v>
      </c>
      <c r="G15" s="85">
        <f>[18]Шаблон!$K15+[18]Шаблон!$L15+[17]Шаблон!$G15</f>
        <v>24</v>
      </c>
      <c r="H15" s="46">
        <f>'[7]1'!$I18</f>
        <v>444</v>
      </c>
      <c r="I15" s="46">
        <f>[17]Шаблон!$M15+[14]Матриця!$AL19</f>
        <v>760</v>
      </c>
      <c r="J15" s="46">
        <f>[14]Матриця!$AL19</f>
        <v>198</v>
      </c>
      <c r="K15" s="46">
        <f>[18]Шаблон!$T15</f>
        <v>162</v>
      </c>
      <c r="L15" s="29"/>
      <c r="M15" s="32"/>
    </row>
    <row r="16" spans="1:15" s="33" customFormat="1" ht="18" customHeight="1" x14ac:dyDescent="0.25">
      <c r="A16" s="52" t="s">
        <v>35</v>
      </c>
      <c r="B16" s="85">
        <f>[17]Шаблон!$M16+[17]Шаблон!$K16-[17]Шаблон!$L16+[14]Матриця!$I20</f>
        <v>667</v>
      </c>
      <c r="C16" s="85">
        <f>[14]Матриця!$I20</f>
        <v>295</v>
      </c>
      <c r="D16" s="85">
        <f>[14]Матриця!$AD20+[17]Шаблон!$D16</f>
        <v>67</v>
      </c>
      <c r="E16" s="71">
        <f>[14]Матриця!$AD20</f>
        <v>59</v>
      </c>
      <c r="F16" s="85">
        <f>[18]Шаблон!$J16</f>
        <v>6</v>
      </c>
      <c r="G16" s="85">
        <f>[18]Шаблон!$K16+[18]Шаблон!$L16+[17]Шаблон!$G16</f>
        <v>25</v>
      </c>
      <c r="H16" s="46">
        <f>'[7]1'!$I19</f>
        <v>290</v>
      </c>
      <c r="I16" s="46">
        <f>[17]Шаблон!$M16+[14]Матриця!$AL20</f>
        <v>506</v>
      </c>
      <c r="J16" s="46">
        <f>[14]Матриця!$AL20</f>
        <v>134</v>
      </c>
      <c r="K16" s="46">
        <f>[18]Шаблон!$T16</f>
        <v>117</v>
      </c>
      <c r="L16" s="29"/>
      <c r="M16" s="32"/>
    </row>
    <row r="17" spans="1:13" s="33" customFormat="1" ht="18" customHeight="1" x14ac:dyDescent="0.25">
      <c r="A17" s="52" t="s">
        <v>36</v>
      </c>
      <c r="B17" s="85">
        <f>[17]Шаблон!$M17+[17]Шаблон!$K17-[17]Шаблон!$L17+[14]Матриця!$I21</f>
        <v>832</v>
      </c>
      <c r="C17" s="85">
        <f>[14]Матриця!$I21</f>
        <v>599</v>
      </c>
      <c r="D17" s="85">
        <f>[14]Матриця!$AD21+[17]Шаблон!$D17</f>
        <v>137</v>
      </c>
      <c r="E17" s="71">
        <f>[14]Матриця!$AD21</f>
        <v>107</v>
      </c>
      <c r="F17" s="85">
        <f>[18]Шаблон!$J17</f>
        <v>7</v>
      </c>
      <c r="G17" s="85">
        <f>[18]Шаблон!$K17+[18]Шаблон!$L17+[17]Шаблон!$G17</f>
        <v>3</v>
      </c>
      <c r="H17" s="46">
        <f>'[7]1'!$I20</f>
        <v>492</v>
      </c>
      <c r="I17" s="46">
        <f>[17]Шаблон!$M17+[14]Матриця!$AL21</f>
        <v>452</v>
      </c>
      <c r="J17" s="46">
        <f>[14]Матриця!$AL21</f>
        <v>269</v>
      </c>
      <c r="K17" s="46">
        <f>[18]Шаблон!$T17</f>
        <v>241</v>
      </c>
      <c r="L17" s="29"/>
      <c r="M17" s="32"/>
    </row>
    <row r="18" spans="1:13" s="33" customFormat="1" ht="18" customHeight="1" x14ac:dyDescent="0.25">
      <c r="A18" s="52" t="s">
        <v>37</v>
      </c>
      <c r="B18" s="85">
        <f>[17]Шаблон!$M18+[17]Шаблон!$K18-[17]Шаблон!$L18+[14]Матриця!$I22</f>
        <v>907</v>
      </c>
      <c r="C18" s="85">
        <f>[14]Матриця!$I22</f>
        <v>519</v>
      </c>
      <c r="D18" s="85">
        <f>[14]Матриця!$AD22+[17]Шаблон!$D18</f>
        <v>139</v>
      </c>
      <c r="E18" s="71">
        <f>[14]Матриця!$AD22</f>
        <v>133</v>
      </c>
      <c r="F18" s="85">
        <f>[18]Шаблон!$J18</f>
        <v>13</v>
      </c>
      <c r="G18" s="85">
        <f>[18]Шаблон!$K18+[18]Шаблон!$L18+[17]Шаблон!$G18</f>
        <v>15</v>
      </c>
      <c r="H18" s="46">
        <f>'[7]1'!$I21</f>
        <v>461</v>
      </c>
      <c r="I18" s="46">
        <f>[17]Шаблон!$M18+[14]Матриця!$AL22</f>
        <v>604</v>
      </c>
      <c r="J18" s="46">
        <f>[14]Матриця!$AL22</f>
        <v>221</v>
      </c>
      <c r="K18" s="46">
        <f>[18]Шаблон!$T18</f>
        <v>164</v>
      </c>
      <c r="L18" s="29"/>
      <c r="M18" s="32"/>
    </row>
    <row r="19" spans="1:13" s="33" customFormat="1" ht="18" customHeight="1" x14ac:dyDescent="0.25">
      <c r="A19" s="52" t="s">
        <v>38</v>
      </c>
      <c r="B19" s="85">
        <f>[17]Шаблон!$M19+[17]Шаблон!$K19-[17]Шаблон!$L19+[14]Матриця!$I23</f>
        <v>1892</v>
      </c>
      <c r="C19" s="85">
        <f>[14]Матриця!$I23</f>
        <v>864</v>
      </c>
      <c r="D19" s="85">
        <f>[14]Матриця!$AD23+[17]Шаблон!$D19</f>
        <v>260</v>
      </c>
      <c r="E19" s="71">
        <f>[14]Матриця!$AD23</f>
        <v>223</v>
      </c>
      <c r="F19" s="85">
        <f>[18]Шаблон!$J19</f>
        <v>25</v>
      </c>
      <c r="G19" s="85">
        <f>[18]Шаблон!$K19+[18]Шаблон!$L19+[17]Шаблон!$G19</f>
        <v>37</v>
      </c>
      <c r="H19" s="46">
        <f>'[7]1'!$I22</f>
        <v>817</v>
      </c>
      <c r="I19" s="46">
        <f>[17]Шаблон!$M19+[14]Матриця!$AL23</f>
        <v>1203</v>
      </c>
      <c r="J19" s="46">
        <f>[14]Матриця!$AL23</f>
        <v>338</v>
      </c>
      <c r="K19" s="46">
        <f>[18]Шаблон!$T19</f>
        <v>314</v>
      </c>
      <c r="L19" s="29"/>
      <c r="M19" s="32"/>
    </row>
    <row r="20" spans="1:13" s="33" customFormat="1" ht="18" customHeight="1" x14ac:dyDescent="0.25">
      <c r="A20" s="52" t="s">
        <v>39</v>
      </c>
      <c r="B20" s="85">
        <f>[17]Шаблон!$M20+[17]Шаблон!$K20-[17]Шаблон!$L20+[14]Матриця!$I24</f>
        <v>642</v>
      </c>
      <c r="C20" s="85">
        <f>[14]Матриця!$I24</f>
        <v>335</v>
      </c>
      <c r="D20" s="85">
        <f>[14]Матриця!$AD24+[17]Шаблон!$D20</f>
        <v>156</v>
      </c>
      <c r="E20" s="71">
        <f>[14]Матриця!$AD24</f>
        <v>143</v>
      </c>
      <c r="F20" s="85">
        <f>[18]Шаблон!$J20</f>
        <v>21</v>
      </c>
      <c r="G20" s="85">
        <f>[18]Шаблон!$K20+[18]Шаблон!$L20+[17]Шаблон!$G20</f>
        <v>69</v>
      </c>
      <c r="H20" s="46">
        <f>'[7]1'!$I23</f>
        <v>289</v>
      </c>
      <c r="I20" s="46">
        <f>[17]Шаблон!$M20+[14]Матриця!$AL24</f>
        <v>395</v>
      </c>
      <c r="J20" s="46">
        <f>[14]Матриця!$AL24</f>
        <v>114</v>
      </c>
      <c r="K20" s="46">
        <f>[18]Шаблон!$T20</f>
        <v>95</v>
      </c>
      <c r="L20" s="29"/>
      <c r="M20" s="32"/>
    </row>
    <row r="21" spans="1:13" s="33" customFormat="1" ht="18" customHeight="1" x14ac:dyDescent="0.25">
      <c r="A21" s="52" t="s">
        <v>40</v>
      </c>
      <c r="B21" s="85">
        <f>[17]Шаблон!$M21+[17]Шаблон!$K21-[17]Шаблон!$L21+[14]Матриця!$I25</f>
        <v>659</v>
      </c>
      <c r="C21" s="85">
        <f>[14]Матриця!$I25</f>
        <v>376</v>
      </c>
      <c r="D21" s="85">
        <f>[14]Матриця!$AD25+[17]Шаблон!$D21</f>
        <v>143</v>
      </c>
      <c r="E21" s="71">
        <f>[14]Матриця!$AD25</f>
        <v>100</v>
      </c>
      <c r="F21" s="85">
        <f>[18]Шаблон!$J21</f>
        <v>4</v>
      </c>
      <c r="G21" s="85">
        <f>[18]Шаблон!$K21+[18]Шаблон!$L21+[17]Шаблон!$G21</f>
        <v>21</v>
      </c>
      <c r="H21" s="46">
        <f>'[7]1'!$I24</f>
        <v>291</v>
      </c>
      <c r="I21" s="46">
        <f>[17]Шаблон!$M21+[14]Матриця!$AL25</f>
        <v>350</v>
      </c>
      <c r="J21" s="46">
        <f>[14]Матриця!$AL25</f>
        <v>138</v>
      </c>
      <c r="K21" s="46">
        <f>[18]Шаблон!$T21</f>
        <v>124</v>
      </c>
      <c r="L21" s="29"/>
      <c r="M21" s="32"/>
    </row>
    <row r="22" spans="1:13" s="33" customFormat="1" ht="18" customHeight="1" x14ac:dyDescent="0.25">
      <c r="A22" s="52" t="s">
        <v>41</v>
      </c>
      <c r="B22" s="85">
        <f>[17]Шаблон!$M22+[17]Шаблон!$K22-[17]Шаблон!$L22+[14]Матриця!$I26</f>
        <v>446</v>
      </c>
      <c r="C22" s="85">
        <f>[14]Матриця!$I26</f>
        <v>425</v>
      </c>
      <c r="D22" s="85">
        <f>[14]Матриця!$AD26+[17]Шаблон!$D22</f>
        <v>113</v>
      </c>
      <c r="E22" s="71">
        <f>[14]Матриця!$AD26</f>
        <v>101</v>
      </c>
      <c r="F22" s="85">
        <f>[18]Шаблон!$J22</f>
        <v>17</v>
      </c>
      <c r="G22" s="85">
        <f>[18]Шаблон!$K22+[18]Шаблон!$L22+[17]Шаблон!$G22</f>
        <v>7</v>
      </c>
      <c r="H22" s="46">
        <f>'[7]1'!$I25</f>
        <v>423</v>
      </c>
      <c r="I22" s="46">
        <f>[17]Шаблон!$M22+[14]Матриця!$AL26</f>
        <v>187</v>
      </c>
      <c r="J22" s="46">
        <f>[14]Матриця!$AL26</f>
        <v>179</v>
      </c>
      <c r="K22" s="46">
        <f>[18]Шаблон!$T22</f>
        <v>154</v>
      </c>
      <c r="L22" s="29"/>
      <c r="M22" s="32"/>
    </row>
    <row r="23" spans="1:13" s="33" customFormat="1" ht="18" customHeight="1" x14ac:dyDescent="0.25">
      <c r="A23" s="52" t="s">
        <v>42</v>
      </c>
      <c r="B23" s="85">
        <f>[17]Шаблон!$M23+[17]Шаблон!$K23-[17]Шаблон!$L23+[14]Матриця!$I27</f>
        <v>681</v>
      </c>
      <c r="C23" s="85">
        <f>[14]Матриця!$I27</f>
        <v>446</v>
      </c>
      <c r="D23" s="85">
        <f>[14]Матриця!$AD27+[17]Шаблон!$D23</f>
        <v>52</v>
      </c>
      <c r="E23" s="71">
        <f>[14]Матриця!$AD27</f>
        <v>48</v>
      </c>
      <c r="F23" s="85">
        <f>[18]Шаблон!$J23</f>
        <v>1</v>
      </c>
      <c r="G23" s="85">
        <f>[18]Шаблон!$K23+[18]Шаблон!$L23+[17]Шаблон!$G23</f>
        <v>1</v>
      </c>
      <c r="H23" s="46">
        <f>'[7]1'!$I26</f>
        <v>334</v>
      </c>
      <c r="I23" s="46">
        <f>[17]Шаблон!$M23+[14]Матриця!$AL27</f>
        <v>508</v>
      </c>
      <c r="J23" s="46">
        <f>[14]Матриця!$AL27</f>
        <v>275</v>
      </c>
      <c r="K23" s="46">
        <f>[18]Шаблон!$T23</f>
        <v>207</v>
      </c>
      <c r="L23" s="29"/>
      <c r="M23" s="32"/>
    </row>
    <row r="24" spans="1:13" s="33" customFormat="1" ht="18" customHeight="1" x14ac:dyDescent="0.25">
      <c r="A24" s="52" t="s">
        <v>43</v>
      </c>
      <c r="B24" s="85">
        <f>[17]Шаблон!$M24+[17]Шаблон!$K24-[17]Шаблон!$L24+[14]Матриця!$I28</f>
        <v>635</v>
      </c>
      <c r="C24" s="85">
        <f>[14]Матриця!$I28</f>
        <v>392</v>
      </c>
      <c r="D24" s="85">
        <f>[14]Матриця!$AD28+[17]Шаблон!$D24</f>
        <v>65</v>
      </c>
      <c r="E24" s="71">
        <f>[14]Матриця!$AD28</f>
        <v>53</v>
      </c>
      <c r="F24" s="85">
        <f>[18]Шаблон!$J24</f>
        <v>1</v>
      </c>
      <c r="G24" s="85">
        <f>[18]Шаблон!$K24+[18]Шаблон!$L24+[17]Шаблон!$G24</f>
        <v>10</v>
      </c>
      <c r="H24" s="46">
        <f>'[7]1'!$I27</f>
        <v>339</v>
      </c>
      <c r="I24" s="46">
        <f>[17]Шаблон!$M24+[14]Матриця!$AL28</f>
        <v>236</v>
      </c>
      <c r="J24" s="46">
        <f>[14]Матриця!$AL28</f>
        <v>230</v>
      </c>
      <c r="K24" s="46">
        <f>[18]Шаблон!$T24</f>
        <v>193</v>
      </c>
      <c r="L24" s="29"/>
      <c r="M24" s="32"/>
    </row>
    <row r="25" spans="1:13" s="33" customFormat="1" ht="18" customHeight="1" x14ac:dyDescent="0.25">
      <c r="A25" s="53" t="s">
        <v>44</v>
      </c>
      <c r="B25" s="85">
        <f>[17]Шаблон!$M25+[17]Шаблон!$K25-[17]Шаблон!$L25+[14]Матриця!$I29</f>
        <v>1087</v>
      </c>
      <c r="C25" s="85">
        <f>[14]Матриця!$I29</f>
        <v>643</v>
      </c>
      <c r="D25" s="85">
        <f>[14]Матриця!$AD29+[17]Шаблон!$D25</f>
        <v>134</v>
      </c>
      <c r="E25" s="71">
        <f>[14]Матриця!$AD29</f>
        <v>117</v>
      </c>
      <c r="F25" s="85">
        <f>[18]Шаблон!$J25</f>
        <v>12</v>
      </c>
      <c r="G25" s="85">
        <f>[18]Шаблон!$K25+[18]Шаблон!$L25+[17]Шаблон!$G25</f>
        <v>50</v>
      </c>
      <c r="H25" s="46">
        <f>'[7]1'!$I28</f>
        <v>599</v>
      </c>
      <c r="I25" s="46">
        <f>[17]Шаблон!$M25+[14]Матриця!$AL29</f>
        <v>651</v>
      </c>
      <c r="J25" s="46">
        <f>[14]Матриця!$AL29</f>
        <v>232</v>
      </c>
      <c r="K25" s="46">
        <f>[18]Шаблон!$T25</f>
        <v>197</v>
      </c>
      <c r="L25" s="29"/>
      <c r="M25" s="32"/>
    </row>
    <row r="26" spans="1:13" s="33" customFormat="1" ht="18" customHeight="1" x14ac:dyDescent="0.25">
      <c r="A26" s="52" t="s">
        <v>45</v>
      </c>
      <c r="B26" s="85">
        <f>[17]Шаблон!$M26+[17]Шаблон!$K26-[17]Шаблон!$L26+[14]Матриця!$I30</f>
        <v>12253</v>
      </c>
      <c r="C26" s="85">
        <f>[14]Матриця!$I30</f>
        <v>4602</v>
      </c>
      <c r="D26" s="85">
        <f>[14]Матриця!$AD30+[17]Шаблон!$D26</f>
        <v>963</v>
      </c>
      <c r="E26" s="71">
        <f>[14]Матриця!$AD30</f>
        <v>819</v>
      </c>
      <c r="F26" s="85">
        <f>[18]Шаблон!$J26</f>
        <v>195</v>
      </c>
      <c r="G26" s="85">
        <f>[18]Шаблон!$K26+[18]Шаблон!$L26+[17]Шаблон!$G26</f>
        <v>46</v>
      </c>
      <c r="H26" s="46">
        <f>'[7]1'!$I29</f>
        <v>3421</v>
      </c>
      <c r="I26" s="46">
        <f>[17]Шаблон!$M26+[14]Матриця!$AL30</f>
        <v>7463</v>
      </c>
      <c r="J26" s="46">
        <f>[14]Матриця!$AL30</f>
        <v>1791</v>
      </c>
      <c r="K26" s="46">
        <f>[18]Шаблон!$T26</f>
        <v>1497</v>
      </c>
      <c r="L26" s="29"/>
      <c r="M26" s="32"/>
    </row>
    <row r="27" spans="1:13" s="33" customFormat="1" ht="18" customHeight="1" x14ac:dyDescent="0.25">
      <c r="A27" s="52" t="s">
        <v>46</v>
      </c>
      <c r="B27" s="85">
        <f>[17]Шаблон!$M27+[17]Шаблон!$K27-[17]Шаблон!$L27+[14]Матриця!$I31</f>
        <v>4057</v>
      </c>
      <c r="C27" s="85">
        <f>[14]Матриця!$I31</f>
        <v>1409</v>
      </c>
      <c r="D27" s="85">
        <f>[14]Матриця!$AD31+[17]Шаблон!$D27</f>
        <v>341</v>
      </c>
      <c r="E27" s="71">
        <f>[14]Матриця!$AD31</f>
        <v>285</v>
      </c>
      <c r="F27" s="85">
        <f>[18]Шаблон!$J27</f>
        <v>87</v>
      </c>
      <c r="G27" s="85">
        <f>[18]Шаблон!$K27+[18]Шаблон!$L27+[17]Шаблон!$G27</f>
        <v>101</v>
      </c>
      <c r="H27" s="46">
        <f>'[7]1'!$I30</f>
        <v>1360</v>
      </c>
      <c r="I27" s="46">
        <f>[17]Шаблон!$M27+[14]Матриця!$AL31</f>
        <v>3077</v>
      </c>
      <c r="J27" s="46">
        <f>[14]Матриця!$AL31</f>
        <v>536</v>
      </c>
      <c r="K27" s="46">
        <f>[18]Шаблон!$T27</f>
        <v>446</v>
      </c>
      <c r="L27" s="29"/>
      <c r="M27" s="32"/>
    </row>
    <row r="28" spans="1:13" s="33" customFormat="1" ht="18" customHeight="1" x14ac:dyDescent="0.25">
      <c r="A28" s="54" t="s">
        <v>47</v>
      </c>
      <c r="B28" s="85">
        <f>[17]Шаблон!$M28+[17]Шаблон!$K28-[17]Шаблон!$L28+[14]Матриця!$I32</f>
        <v>3264</v>
      </c>
      <c r="C28" s="85">
        <f>[14]Матриця!$I32</f>
        <v>1308</v>
      </c>
      <c r="D28" s="85">
        <f>[14]Матриця!$AD32+[17]Шаблон!$D28</f>
        <v>479</v>
      </c>
      <c r="E28" s="71">
        <f>[14]Матриця!$AD32</f>
        <v>301</v>
      </c>
      <c r="F28" s="85">
        <f>[18]Шаблон!$J28</f>
        <v>49</v>
      </c>
      <c r="G28" s="85">
        <f>[18]Шаблон!$K28+[18]Шаблон!$L28+[17]Шаблон!$G28</f>
        <v>33</v>
      </c>
      <c r="H28" s="46">
        <f>'[7]1'!$I31</f>
        <v>1287</v>
      </c>
      <c r="I28" s="46">
        <f>[17]Шаблон!$M28+[14]Матриця!$AL32</f>
        <v>836</v>
      </c>
      <c r="J28" s="46">
        <f>[14]Матриця!$AL32</f>
        <v>482</v>
      </c>
      <c r="K28" s="46">
        <f>[18]Шаблон!$T28</f>
        <v>413</v>
      </c>
      <c r="L28" s="29"/>
      <c r="M28" s="32"/>
    </row>
    <row r="29" spans="1:13" x14ac:dyDescent="0.2">
      <c r="A29" s="35"/>
      <c r="B29" s="35"/>
      <c r="C29" s="35"/>
      <c r="D29" s="35"/>
      <c r="E29" s="35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39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39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39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H17" sqref="H17"/>
    </sheetView>
  </sheetViews>
  <sheetFormatPr defaultRowHeight="14.25" x14ac:dyDescent="0.2"/>
  <cols>
    <col min="1" max="1" width="29.140625" style="37" customWidth="1"/>
    <col min="2" max="2" width="12" style="37" customWidth="1"/>
    <col min="3" max="3" width="12.85546875" style="37" customWidth="1"/>
    <col min="4" max="4" width="13.140625" style="37" customWidth="1"/>
    <col min="5" max="5" width="12.7109375" style="77" customWidth="1"/>
    <col min="6" max="6" width="11.85546875" style="37" customWidth="1"/>
    <col min="7" max="7" width="13.28515625" style="37" customWidth="1"/>
    <col min="8" max="8" width="14" style="37" customWidth="1"/>
    <col min="9" max="9" width="12.140625" style="37" customWidth="1"/>
    <col min="10" max="10" width="12.7109375" style="37" customWidth="1"/>
    <col min="11" max="11" width="12.140625" style="37" customWidth="1"/>
    <col min="12" max="16384" width="9.140625" style="37"/>
  </cols>
  <sheetData>
    <row r="1" spans="1:15" s="22" customFormat="1" ht="54.75" customHeight="1" x14ac:dyDescent="0.3">
      <c r="A1" s="130" t="s">
        <v>86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5" s="25" customFormat="1" ht="14.25" customHeight="1" x14ac:dyDescent="0.25">
      <c r="A2" s="23"/>
      <c r="B2" s="23"/>
      <c r="C2" s="23"/>
      <c r="D2" s="23"/>
      <c r="E2" s="73"/>
      <c r="F2" s="23"/>
      <c r="G2" s="23"/>
      <c r="H2" s="24"/>
      <c r="I2" s="24"/>
      <c r="J2" s="80"/>
      <c r="K2" s="81"/>
    </row>
    <row r="3" spans="1:15" s="26" customFormat="1" ht="67.5" customHeight="1" x14ac:dyDescent="0.25">
      <c r="A3" s="106"/>
      <c r="B3" s="128" t="s">
        <v>62</v>
      </c>
      <c r="C3" s="128" t="s">
        <v>63</v>
      </c>
      <c r="D3" s="128" t="s">
        <v>60</v>
      </c>
      <c r="E3" s="128" t="s">
        <v>64</v>
      </c>
      <c r="F3" s="128" t="s">
        <v>65</v>
      </c>
      <c r="G3" s="128" t="s">
        <v>66</v>
      </c>
      <c r="H3" s="128" t="s">
        <v>69</v>
      </c>
      <c r="I3" s="128" t="s">
        <v>67</v>
      </c>
      <c r="J3" s="129" t="s">
        <v>68</v>
      </c>
      <c r="K3" s="128" t="s">
        <v>10</v>
      </c>
    </row>
    <row r="4" spans="1:15" s="27" customFormat="1" ht="19.5" customHeight="1" x14ac:dyDescent="0.25">
      <c r="A4" s="106"/>
      <c r="B4" s="128"/>
      <c r="C4" s="128"/>
      <c r="D4" s="128"/>
      <c r="E4" s="128"/>
      <c r="F4" s="128"/>
      <c r="G4" s="128"/>
      <c r="H4" s="128"/>
      <c r="I4" s="128"/>
      <c r="J4" s="129"/>
      <c r="K4" s="128"/>
    </row>
    <row r="5" spans="1:15" s="27" customFormat="1" ht="6" customHeight="1" x14ac:dyDescent="0.25">
      <c r="A5" s="106"/>
      <c r="B5" s="128"/>
      <c r="C5" s="128"/>
      <c r="D5" s="128"/>
      <c r="E5" s="128"/>
      <c r="F5" s="128"/>
      <c r="G5" s="128"/>
      <c r="H5" s="128"/>
      <c r="I5" s="128"/>
      <c r="J5" s="129"/>
      <c r="K5" s="128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9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26</v>
      </c>
      <c r="B7" s="28">
        <f t="shared" ref="B7:K7" si="0">SUM(B8:B28)</f>
        <v>34455</v>
      </c>
      <c r="C7" s="28">
        <f t="shared" si="0"/>
        <v>12341</v>
      </c>
      <c r="D7" s="28">
        <f t="shared" si="0"/>
        <v>4357</v>
      </c>
      <c r="E7" s="84">
        <f t="shared" si="0"/>
        <v>3632</v>
      </c>
      <c r="F7" s="28">
        <f t="shared" si="0"/>
        <v>911</v>
      </c>
      <c r="G7" s="28">
        <f t="shared" si="0"/>
        <v>981</v>
      </c>
      <c r="H7" s="28">
        <f t="shared" si="0"/>
        <v>10715</v>
      </c>
      <c r="I7" s="28">
        <f t="shared" si="0"/>
        <v>21665</v>
      </c>
      <c r="J7" s="28">
        <f t="shared" si="0"/>
        <v>4392</v>
      </c>
      <c r="K7" s="28">
        <f t="shared" si="0"/>
        <v>3900</v>
      </c>
      <c r="L7" s="29"/>
      <c r="O7" s="33"/>
    </row>
    <row r="8" spans="1:15" s="33" customFormat="1" ht="18" customHeight="1" x14ac:dyDescent="0.25">
      <c r="A8" s="51" t="s">
        <v>27</v>
      </c>
      <c r="B8" s="31">
        <f>'[19]2020-21'!$C10-'12'!B8</f>
        <v>2052</v>
      </c>
      <c r="C8" s="31">
        <f>'[19]2020-21'!$G10-'12'!C8</f>
        <v>885</v>
      </c>
      <c r="D8" s="31">
        <f>'[19]2020-21'!$O10-'12'!D8</f>
        <v>334</v>
      </c>
      <c r="E8" s="75">
        <f>'[19]2020-21'!$S10-'12'!E8</f>
        <v>328</v>
      </c>
      <c r="F8" s="31">
        <f>'[19]2020-21'!$AV10-'12'!F8</f>
        <v>137</v>
      </c>
      <c r="G8" s="31">
        <f>'[19]2020-21'!$BJ10-'12'!G8</f>
        <v>72</v>
      </c>
      <c r="H8" s="46">
        <f>'[7]1'!$C11-'12'!H8</f>
        <v>866</v>
      </c>
      <c r="I8" s="46">
        <f>'[19]2020-21'!$DK10-'12'!I8</f>
        <v>1486</v>
      </c>
      <c r="J8" s="46">
        <f>'[19]2020-21'!$DO10-'12'!J8</f>
        <v>332</v>
      </c>
      <c r="K8" s="46">
        <f>'[19]2020-21'!$DS10-'12'!K8</f>
        <v>320</v>
      </c>
      <c r="L8" s="29"/>
      <c r="M8" s="32"/>
    </row>
    <row r="9" spans="1:15" s="34" customFormat="1" ht="18" customHeight="1" x14ac:dyDescent="0.25">
      <c r="A9" s="52" t="s">
        <v>28</v>
      </c>
      <c r="B9" s="85">
        <f>'[19]2020-21'!$C11-'12'!B9</f>
        <v>1326</v>
      </c>
      <c r="C9" s="85">
        <f>'[19]2020-21'!$G11-'12'!C9</f>
        <v>354</v>
      </c>
      <c r="D9" s="85">
        <f>'[19]2020-21'!$O11-'12'!D9</f>
        <v>125</v>
      </c>
      <c r="E9" s="85">
        <f>'[19]2020-21'!$S11-'12'!E9</f>
        <v>94</v>
      </c>
      <c r="F9" s="85">
        <f>'[19]2020-21'!$AV11-'12'!F9</f>
        <v>7</v>
      </c>
      <c r="G9" s="85">
        <f>'[19]2020-21'!$BJ11-'12'!G9</f>
        <v>39</v>
      </c>
      <c r="H9" s="46">
        <f>'[7]1'!$C12-'12'!H9</f>
        <v>295</v>
      </c>
      <c r="I9" s="46">
        <f>'[19]2020-21'!$DK11-'12'!I9</f>
        <v>1070</v>
      </c>
      <c r="J9" s="46">
        <f>'[19]2020-21'!$DO11-'12'!J9</f>
        <v>130</v>
      </c>
      <c r="K9" s="46">
        <f>'[19]2020-21'!$DS11-'12'!K9</f>
        <v>127</v>
      </c>
      <c r="L9" s="29"/>
      <c r="M9" s="32"/>
    </row>
    <row r="10" spans="1:15" s="33" customFormat="1" ht="18" customHeight="1" x14ac:dyDescent="0.25">
      <c r="A10" s="52" t="s">
        <v>29</v>
      </c>
      <c r="B10" s="85">
        <f>'[19]2020-21'!$C12-'12'!B10</f>
        <v>682</v>
      </c>
      <c r="C10" s="85">
        <f>'[19]2020-21'!$G12-'12'!C10</f>
        <v>280</v>
      </c>
      <c r="D10" s="85">
        <f>'[19]2020-21'!$O12-'12'!D10</f>
        <v>103</v>
      </c>
      <c r="E10" s="85">
        <f>'[19]2020-21'!$S12-'12'!E10</f>
        <v>89</v>
      </c>
      <c r="F10" s="85">
        <f>'[19]2020-21'!$AV12-'12'!F10</f>
        <v>11</v>
      </c>
      <c r="G10" s="85">
        <f>'[19]2020-21'!$BJ12-'12'!G10</f>
        <v>32</v>
      </c>
      <c r="H10" s="46">
        <f>'[7]1'!$C13-'12'!H10</f>
        <v>266</v>
      </c>
      <c r="I10" s="46">
        <f>'[19]2020-21'!$DK12-'12'!I10</f>
        <v>486</v>
      </c>
      <c r="J10" s="46">
        <f>'[19]2020-21'!$DO12-'12'!J10</f>
        <v>105</v>
      </c>
      <c r="K10" s="46">
        <f>'[19]2020-21'!$DS12-'12'!K10</f>
        <v>86</v>
      </c>
      <c r="L10" s="29"/>
      <c r="M10" s="32"/>
    </row>
    <row r="11" spans="1:15" s="33" customFormat="1" ht="18" customHeight="1" x14ac:dyDescent="0.25">
      <c r="A11" s="52" t="s">
        <v>30</v>
      </c>
      <c r="B11" s="85">
        <f>'[19]2020-21'!$C13-'12'!B11</f>
        <v>966</v>
      </c>
      <c r="C11" s="85">
        <f>'[19]2020-21'!$G13-'12'!C11</f>
        <v>496</v>
      </c>
      <c r="D11" s="85">
        <f>'[19]2020-21'!$O13-'12'!D11</f>
        <v>174</v>
      </c>
      <c r="E11" s="85">
        <f>'[19]2020-21'!$S13-'12'!E11</f>
        <v>149</v>
      </c>
      <c r="F11" s="85">
        <f>'[19]2020-21'!$AV13-'12'!F11</f>
        <v>66</v>
      </c>
      <c r="G11" s="85">
        <f>'[19]2020-21'!$BJ13-'12'!G11</f>
        <v>15</v>
      </c>
      <c r="H11" s="46">
        <f>'[7]1'!$C14-'12'!H11</f>
        <v>471</v>
      </c>
      <c r="I11" s="46">
        <f>'[19]2020-21'!$DK13-'12'!I11</f>
        <v>610</v>
      </c>
      <c r="J11" s="46">
        <f>'[19]2020-21'!$DO13-'12'!J11</f>
        <v>164</v>
      </c>
      <c r="K11" s="46">
        <f>'[19]2020-21'!$DS13-'12'!K11</f>
        <v>147</v>
      </c>
      <c r="L11" s="29"/>
      <c r="M11" s="32"/>
    </row>
    <row r="12" spans="1:15" s="33" customFormat="1" ht="18" customHeight="1" x14ac:dyDescent="0.25">
      <c r="A12" s="52" t="s">
        <v>31</v>
      </c>
      <c r="B12" s="85">
        <f>'[19]2020-21'!$C14-'12'!B12</f>
        <v>1027</v>
      </c>
      <c r="C12" s="85">
        <f>'[19]2020-21'!$G14-'12'!C12</f>
        <v>478</v>
      </c>
      <c r="D12" s="85">
        <f>'[19]2020-21'!$O14-'12'!D12</f>
        <v>212</v>
      </c>
      <c r="E12" s="85">
        <f>'[19]2020-21'!$S14-'12'!E12</f>
        <v>205</v>
      </c>
      <c r="F12" s="85">
        <f>'[19]2020-21'!$AV14-'12'!F12</f>
        <v>62</v>
      </c>
      <c r="G12" s="85">
        <f>'[19]2020-21'!$BJ14-'12'!G12</f>
        <v>35</v>
      </c>
      <c r="H12" s="46">
        <f>'[7]1'!$C15-'12'!H12</f>
        <v>441</v>
      </c>
      <c r="I12" s="46">
        <f>'[19]2020-21'!$DK14-'12'!I12</f>
        <v>689</v>
      </c>
      <c r="J12" s="46">
        <f>'[19]2020-21'!$DO14-'12'!J12</f>
        <v>151</v>
      </c>
      <c r="K12" s="46">
        <f>'[19]2020-21'!$DS14-'12'!K12</f>
        <v>128</v>
      </c>
      <c r="L12" s="29"/>
      <c r="M12" s="32"/>
    </row>
    <row r="13" spans="1:15" s="33" customFormat="1" ht="18" customHeight="1" x14ac:dyDescent="0.25">
      <c r="A13" s="52" t="s">
        <v>32</v>
      </c>
      <c r="B13" s="85">
        <f>'[19]2020-21'!$C15-'12'!B13</f>
        <v>1029</v>
      </c>
      <c r="C13" s="85">
        <f>'[19]2020-21'!$G15-'12'!C13</f>
        <v>473</v>
      </c>
      <c r="D13" s="85">
        <f>'[19]2020-21'!$O15-'12'!D13</f>
        <v>122</v>
      </c>
      <c r="E13" s="85">
        <f>'[19]2020-21'!$S15-'12'!E13</f>
        <v>92</v>
      </c>
      <c r="F13" s="85">
        <f>'[19]2020-21'!$AV15-'12'!F13</f>
        <v>26</v>
      </c>
      <c r="G13" s="85">
        <f>'[19]2020-21'!$BJ15-'12'!G13</f>
        <v>35</v>
      </c>
      <c r="H13" s="46">
        <f>'[7]1'!$C16-'12'!H13</f>
        <v>417</v>
      </c>
      <c r="I13" s="46">
        <f>'[19]2020-21'!$DK15-'12'!I13</f>
        <v>722</v>
      </c>
      <c r="J13" s="46">
        <f>'[19]2020-21'!$DO15-'12'!J13</f>
        <v>205</v>
      </c>
      <c r="K13" s="46">
        <f>'[19]2020-21'!$DS15-'12'!K13</f>
        <v>177</v>
      </c>
      <c r="L13" s="29"/>
      <c r="M13" s="32"/>
    </row>
    <row r="14" spans="1:15" s="33" customFormat="1" ht="18" customHeight="1" x14ac:dyDescent="0.25">
      <c r="A14" s="52" t="s">
        <v>33</v>
      </c>
      <c r="B14" s="85">
        <f>'[19]2020-21'!$C16-'12'!B14</f>
        <v>350</v>
      </c>
      <c r="C14" s="85">
        <f>'[19]2020-21'!$G16-'12'!C14</f>
        <v>266</v>
      </c>
      <c r="D14" s="85">
        <f>'[19]2020-21'!$O16-'12'!D14</f>
        <v>85</v>
      </c>
      <c r="E14" s="85">
        <f>'[19]2020-21'!$S16-'12'!E14</f>
        <v>84</v>
      </c>
      <c r="F14" s="85">
        <f>'[19]2020-21'!$AV16-'12'!F14</f>
        <v>18</v>
      </c>
      <c r="G14" s="85">
        <f>'[19]2020-21'!$BJ16-'12'!G14</f>
        <v>34</v>
      </c>
      <c r="H14" s="46">
        <f>'[7]1'!$C17-'12'!H14</f>
        <v>236</v>
      </c>
      <c r="I14" s="46">
        <f>'[19]2020-21'!$DK16-'12'!I14</f>
        <v>123</v>
      </c>
      <c r="J14" s="46">
        <f>'[19]2020-21'!$DO16-'12'!J14</f>
        <v>121</v>
      </c>
      <c r="K14" s="46">
        <f>'[19]2020-21'!$DS16-'12'!K14</f>
        <v>118</v>
      </c>
      <c r="L14" s="29"/>
      <c r="M14" s="32"/>
    </row>
    <row r="15" spans="1:15" s="33" customFormat="1" ht="18" customHeight="1" x14ac:dyDescent="0.25">
      <c r="A15" s="52" t="s">
        <v>34</v>
      </c>
      <c r="B15" s="85">
        <f>'[19]2020-21'!$C17-'12'!B15</f>
        <v>1058</v>
      </c>
      <c r="C15" s="85">
        <f>'[19]2020-21'!$G17-'12'!C15</f>
        <v>361</v>
      </c>
      <c r="D15" s="85">
        <f>'[19]2020-21'!$O17-'12'!D15</f>
        <v>131</v>
      </c>
      <c r="E15" s="85">
        <f>'[19]2020-21'!$S17-'12'!E15</f>
        <v>115</v>
      </c>
      <c r="F15" s="85">
        <f>'[19]2020-21'!$AV17-'12'!F15</f>
        <v>47</v>
      </c>
      <c r="G15" s="85">
        <f>'[19]2020-21'!$BJ17-'12'!G15</f>
        <v>50</v>
      </c>
      <c r="H15" s="46">
        <f>'[7]1'!$C18-'12'!H15</f>
        <v>319</v>
      </c>
      <c r="I15" s="46">
        <f>'[19]2020-21'!$DK17-'12'!I15</f>
        <v>817</v>
      </c>
      <c r="J15" s="46">
        <f>'[19]2020-21'!$DO17-'12'!J15</f>
        <v>135</v>
      </c>
      <c r="K15" s="46">
        <f>'[19]2020-21'!$DS17-'12'!K15</f>
        <v>116</v>
      </c>
      <c r="L15" s="29"/>
      <c r="M15" s="32"/>
    </row>
    <row r="16" spans="1:15" s="33" customFormat="1" ht="18" customHeight="1" x14ac:dyDescent="0.25">
      <c r="A16" s="52" t="s">
        <v>35</v>
      </c>
      <c r="B16" s="85">
        <f>'[19]2020-21'!$C18-'12'!B16</f>
        <v>762</v>
      </c>
      <c r="C16" s="85">
        <f>'[19]2020-21'!$G18-'12'!C16</f>
        <v>293</v>
      </c>
      <c r="D16" s="85">
        <f>'[19]2020-21'!$O18-'12'!D16</f>
        <v>87</v>
      </c>
      <c r="E16" s="85">
        <f>'[19]2020-21'!$S18-'12'!E16</f>
        <v>83</v>
      </c>
      <c r="F16" s="85">
        <f>'[19]2020-21'!$AV18-'12'!F16</f>
        <v>21</v>
      </c>
      <c r="G16" s="85">
        <f>'[19]2020-21'!$BJ18-'12'!G16</f>
        <v>43</v>
      </c>
      <c r="H16" s="46">
        <f>'[7]1'!$C19-'12'!H16</f>
        <v>290</v>
      </c>
      <c r="I16" s="46">
        <f>'[19]2020-21'!$DK18-'12'!I16</f>
        <v>579</v>
      </c>
      <c r="J16" s="46">
        <f>'[19]2020-21'!$DO18-'12'!J16</f>
        <v>114</v>
      </c>
      <c r="K16" s="46">
        <f>'[19]2020-21'!$DS18-'12'!K16</f>
        <v>107</v>
      </c>
      <c r="L16" s="29"/>
      <c r="M16" s="32"/>
    </row>
    <row r="17" spans="1:13" s="33" customFormat="1" ht="18" customHeight="1" x14ac:dyDescent="0.25">
      <c r="A17" s="52" t="s">
        <v>36</v>
      </c>
      <c r="B17" s="85">
        <f>'[19]2020-21'!$C19-'12'!B17</f>
        <v>858</v>
      </c>
      <c r="C17" s="85">
        <f>'[19]2020-21'!$G19-'12'!C17</f>
        <v>532</v>
      </c>
      <c r="D17" s="85">
        <f>'[19]2020-21'!$O19-'12'!D17</f>
        <v>242</v>
      </c>
      <c r="E17" s="85">
        <f>'[19]2020-21'!$S19-'12'!E17</f>
        <v>204</v>
      </c>
      <c r="F17" s="85">
        <f>'[19]2020-21'!$AV19-'12'!F17</f>
        <v>54</v>
      </c>
      <c r="G17" s="85">
        <f>'[19]2020-21'!$BJ19-'12'!G17</f>
        <v>21</v>
      </c>
      <c r="H17" s="46">
        <f>'[7]1'!$C20-'12'!H17</f>
        <v>445</v>
      </c>
      <c r="I17" s="46">
        <f>'[19]2020-21'!$DK19-'12'!I17</f>
        <v>438</v>
      </c>
      <c r="J17" s="46">
        <f>'[19]2020-21'!$DO19-'12'!J17</f>
        <v>169</v>
      </c>
      <c r="K17" s="46">
        <f>'[19]2020-21'!$DS19-'12'!K17</f>
        <v>157</v>
      </c>
      <c r="L17" s="29"/>
      <c r="M17" s="32"/>
    </row>
    <row r="18" spans="1:13" s="33" customFormat="1" ht="18" customHeight="1" x14ac:dyDescent="0.25">
      <c r="A18" s="52" t="s">
        <v>37</v>
      </c>
      <c r="B18" s="85">
        <f>'[19]2020-21'!$C20-'12'!B18</f>
        <v>997</v>
      </c>
      <c r="C18" s="85">
        <f>'[19]2020-21'!$G20-'12'!C18</f>
        <v>440</v>
      </c>
      <c r="D18" s="85">
        <f>'[19]2020-21'!$O20-'12'!D18</f>
        <v>126</v>
      </c>
      <c r="E18" s="85">
        <f>'[19]2020-21'!$S20-'12'!E18</f>
        <v>113</v>
      </c>
      <c r="F18" s="85">
        <f>'[19]2020-21'!$AV20-'12'!F18</f>
        <v>35</v>
      </c>
      <c r="G18" s="85">
        <f>'[19]2020-21'!$BJ20-'12'!G18</f>
        <v>24</v>
      </c>
      <c r="H18" s="46">
        <f>'[7]1'!$C21-'12'!H18</f>
        <v>395</v>
      </c>
      <c r="I18" s="46">
        <f>'[19]2020-21'!$DK20-'12'!I18</f>
        <v>750</v>
      </c>
      <c r="J18" s="46">
        <f>'[19]2020-21'!$DO20-'12'!J18</f>
        <v>196</v>
      </c>
      <c r="K18" s="46">
        <f>'[19]2020-21'!$DS20-'12'!K18</f>
        <v>176</v>
      </c>
      <c r="L18" s="29"/>
      <c r="M18" s="32"/>
    </row>
    <row r="19" spans="1:13" s="33" customFormat="1" ht="18" customHeight="1" x14ac:dyDescent="0.25">
      <c r="A19" s="52" t="s">
        <v>38</v>
      </c>
      <c r="B19" s="85">
        <f>'[19]2020-21'!$C21-'12'!B19</f>
        <v>1945</v>
      </c>
      <c r="C19" s="85">
        <f>'[19]2020-21'!$G21-'12'!C19</f>
        <v>815</v>
      </c>
      <c r="D19" s="85">
        <f>'[19]2020-21'!$O21-'12'!D19</f>
        <v>424</v>
      </c>
      <c r="E19" s="85">
        <f>'[19]2020-21'!$S21-'12'!E19</f>
        <v>386</v>
      </c>
      <c r="F19" s="85">
        <f>'[19]2020-21'!$AV21-'12'!F19</f>
        <v>68</v>
      </c>
      <c r="G19" s="85">
        <f>'[19]2020-21'!$BJ21-'12'!G19</f>
        <v>94</v>
      </c>
      <c r="H19" s="46">
        <f>'[7]1'!$C22-'12'!H19</f>
        <v>762</v>
      </c>
      <c r="I19" s="46">
        <f>'[19]2020-21'!$DK21-'12'!I19</f>
        <v>1149</v>
      </c>
      <c r="J19" s="46">
        <f>'[19]2020-21'!$DO21-'12'!J19</f>
        <v>185</v>
      </c>
      <c r="K19" s="46">
        <f>'[19]2020-21'!$DS21-'12'!K19</f>
        <v>174</v>
      </c>
      <c r="L19" s="29"/>
      <c r="M19" s="32"/>
    </row>
    <row r="20" spans="1:13" s="33" customFormat="1" ht="18" customHeight="1" x14ac:dyDescent="0.25">
      <c r="A20" s="52" t="s">
        <v>39</v>
      </c>
      <c r="B20" s="85">
        <f>'[19]2020-21'!$C22-'12'!B20</f>
        <v>572</v>
      </c>
      <c r="C20" s="85">
        <f>'[19]2020-21'!$G22-'12'!C20</f>
        <v>216</v>
      </c>
      <c r="D20" s="85">
        <f>'[19]2020-21'!$O22-'12'!D20</f>
        <v>74</v>
      </c>
      <c r="E20" s="85">
        <f>'[19]2020-21'!$S22-'12'!E20</f>
        <v>72</v>
      </c>
      <c r="F20" s="85">
        <f>'[19]2020-21'!$AV22-'12'!F20</f>
        <v>9</v>
      </c>
      <c r="G20" s="85">
        <f>'[19]2020-21'!$BJ22-'12'!G20</f>
        <v>80</v>
      </c>
      <c r="H20" s="46">
        <f>'[7]1'!$C23-'12'!H20</f>
        <v>182</v>
      </c>
      <c r="I20" s="46">
        <f>'[19]2020-21'!$DK22-'12'!I20</f>
        <v>409</v>
      </c>
      <c r="J20" s="46">
        <f>'[19]2020-21'!$DO22-'12'!J20</f>
        <v>71</v>
      </c>
      <c r="K20" s="46">
        <f>'[19]2020-21'!$DS22-'12'!K20</f>
        <v>64</v>
      </c>
      <c r="L20" s="29"/>
      <c r="M20" s="32"/>
    </row>
    <row r="21" spans="1:13" s="33" customFormat="1" ht="18" customHeight="1" x14ac:dyDescent="0.25">
      <c r="A21" s="52" t="s">
        <v>40</v>
      </c>
      <c r="B21" s="85">
        <f>'[19]2020-21'!$C23-'12'!B21</f>
        <v>684</v>
      </c>
      <c r="C21" s="85">
        <f>'[19]2020-21'!$G23-'12'!C21</f>
        <v>391</v>
      </c>
      <c r="D21" s="85">
        <f>'[19]2020-21'!$O23-'12'!D21</f>
        <v>151</v>
      </c>
      <c r="E21" s="85">
        <f>'[19]2020-21'!$S23-'12'!E21</f>
        <v>133</v>
      </c>
      <c r="F21" s="85">
        <f>'[19]2020-21'!$AV23-'12'!F21</f>
        <v>49</v>
      </c>
      <c r="G21" s="85">
        <f>'[19]2020-21'!$BJ23-'12'!G21</f>
        <v>63</v>
      </c>
      <c r="H21" s="46">
        <f>'[7]1'!$C24-'12'!H21</f>
        <v>338</v>
      </c>
      <c r="I21" s="46">
        <f>'[19]2020-21'!$DK23-'12'!I21</f>
        <v>418</v>
      </c>
      <c r="J21" s="46">
        <f>'[19]2020-21'!$DO23-'12'!J21</f>
        <v>153</v>
      </c>
      <c r="K21" s="46">
        <f>'[19]2020-21'!$DS23-'12'!K21</f>
        <v>136</v>
      </c>
      <c r="L21" s="29"/>
      <c r="M21" s="32"/>
    </row>
    <row r="22" spans="1:13" s="33" customFormat="1" ht="18" customHeight="1" x14ac:dyDescent="0.25">
      <c r="A22" s="52" t="s">
        <v>41</v>
      </c>
      <c r="B22" s="85">
        <f>'[19]2020-21'!$C24-'12'!B22</f>
        <v>422</v>
      </c>
      <c r="C22" s="85">
        <f>'[19]2020-21'!$G24-'12'!C22</f>
        <v>393</v>
      </c>
      <c r="D22" s="85">
        <f>'[19]2020-21'!$O24-'12'!D22</f>
        <v>134</v>
      </c>
      <c r="E22" s="85">
        <f>'[19]2020-21'!$S24-'12'!E22</f>
        <v>123</v>
      </c>
      <c r="F22" s="85">
        <f>'[19]2020-21'!$AV24-'12'!F22</f>
        <v>48</v>
      </c>
      <c r="G22" s="85">
        <f>'[19]2020-21'!$BJ24-'12'!G22</f>
        <v>10</v>
      </c>
      <c r="H22" s="46">
        <f>'[7]1'!$C25-'12'!H22</f>
        <v>389</v>
      </c>
      <c r="I22" s="46">
        <f>'[19]2020-21'!$DK24-'12'!I22</f>
        <v>174</v>
      </c>
      <c r="J22" s="46">
        <f>'[19]2020-21'!$DO24-'12'!J22</f>
        <v>158</v>
      </c>
      <c r="K22" s="46">
        <f>'[19]2020-21'!$DS24-'12'!K22</f>
        <v>139</v>
      </c>
      <c r="L22" s="29"/>
      <c r="M22" s="32"/>
    </row>
    <row r="23" spans="1:13" s="33" customFormat="1" ht="18" customHeight="1" x14ac:dyDescent="0.25">
      <c r="A23" s="52" t="s">
        <v>42</v>
      </c>
      <c r="B23" s="85">
        <f>'[19]2020-21'!$C25-'12'!B23</f>
        <v>732</v>
      </c>
      <c r="C23" s="85">
        <f>'[19]2020-21'!$G25-'12'!C23</f>
        <v>490</v>
      </c>
      <c r="D23" s="85">
        <f>'[19]2020-21'!$O25-'12'!D23</f>
        <v>113</v>
      </c>
      <c r="E23" s="85">
        <f>'[19]2020-21'!$S25-'12'!E23</f>
        <v>113</v>
      </c>
      <c r="F23" s="85">
        <f>'[19]2020-21'!$AV25-'12'!F23</f>
        <v>37</v>
      </c>
      <c r="G23" s="85">
        <f>'[19]2020-21'!$BJ25-'12'!G23</f>
        <v>21</v>
      </c>
      <c r="H23" s="46">
        <f>'[7]1'!$C26-'12'!H23</f>
        <v>364</v>
      </c>
      <c r="I23" s="46">
        <f>'[19]2020-21'!$DK25-'12'!I23</f>
        <v>491</v>
      </c>
      <c r="J23" s="46">
        <f>'[19]2020-21'!$DO25-'12'!J23</f>
        <v>250</v>
      </c>
      <c r="K23" s="46">
        <f>'[19]2020-21'!$DS25-'12'!K23</f>
        <v>220</v>
      </c>
      <c r="L23" s="29"/>
      <c r="M23" s="32"/>
    </row>
    <row r="24" spans="1:13" s="33" customFormat="1" ht="18" customHeight="1" x14ac:dyDescent="0.25">
      <c r="A24" s="52" t="s">
        <v>43</v>
      </c>
      <c r="B24" s="85">
        <f>'[19]2020-21'!$C26-'12'!B24</f>
        <v>765</v>
      </c>
      <c r="C24" s="85">
        <f>'[19]2020-21'!$G26-'12'!C24</f>
        <v>373</v>
      </c>
      <c r="D24" s="85">
        <f>'[19]2020-21'!$O26-'12'!D24</f>
        <v>150</v>
      </c>
      <c r="E24" s="85">
        <f>'[19]2020-21'!$S26-'12'!E24</f>
        <v>137</v>
      </c>
      <c r="F24" s="85">
        <f>'[19]2020-21'!$AV26-'12'!F24</f>
        <v>16</v>
      </c>
      <c r="G24" s="85">
        <f>'[19]2020-21'!$BJ26-'12'!G24</f>
        <v>74</v>
      </c>
      <c r="H24" s="46">
        <f>'[7]1'!$C27-'12'!H24</f>
        <v>306</v>
      </c>
      <c r="I24" s="46">
        <f>'[19]2020-21'!$DK26-'12'!I24</f>
        <v>142</v>
      </c>
      <c r="J24" s="46">
        <f>'[19]2020-21'!$DO26-'12'!J24</f>
        <v>137</v>
      </c>
      <c r="K24" s="46">
        <f>'[19]2020-21'!$DS26-'12'!K24</f>
        <v>122</v>
      </c>
      <c r="L24" s="29"/>
      <c r="M24" s="32"/>
    </row>
    <row r="25" spans="1:13" s="33" customFormat="1" ht="18" customHeight="1" x14ac:dyDescent="0.25">
      <c r="A25" s="53" t="s">
        <v>44</v>
      </c>
      <c r="B25" s="85">
        <f>'[19]2020-21'!$C27-'12'!B25</f>
        <v>898</v>
      </c>
      <c r="C25" s="85">
        <f>'[19]2020-21'!$G27-'12'!C25</f>
        <v>417</v>
      </c>
      <c r="D25" s="85">
        <f>'[19]2020-21'!$O27-'12'!D25</f>
        <v>145</v>
      </c>
      <c r="E25" s="85">
        <f>'[19]2020-21'!$S27-'12'!E25</f>
        <v>124</v>
      </c>
      <c r="F25" s="85">
        <f>'[19]2020-21'!$AV27-'12'!F25</f>
        <v>26</v>
      </c>
      <c r="G25" s="85">
        <f>'[19]2020-21'!$BJ27-'12'!G25</f>
        <v>43</v>
      </c>
      <c r="H25" s="46">
        <f>'[7]1'!$C28-'12'!H25</f>
        <v>381</v>
      </c>
      <c r="I25" s="46">
        <f>'[19]2020-21'!$DK27-'12'!I25</f>
        <v>599</v>
      </c>
      <c r="J25" s="46">
        <f>'[19]2020-21'!$DO27-'12'!J25</f>
        <v>139</v>
      </c>
      <c r="K25" s="46">
        <f>'[19]2020-21'!$DS27-'12'!K25</f>
        <v>124</v>
      </c>
      <c r="L25" s="29"/>
      <c r="M25" s="32"/>
    </row>
    <row r="26" spans="1:13" s="33" customFormat="1" ht="18" customHeight="1" x14ac:dyDescent="0.25">
      <c r="A26" s="52" t="s">
        <v>45</v>
      </c>
      <c r="B26" s="85">
        <f>'[19]2020-21'!$C28-'12'!B26</f>
        <v>9906</v>
      </c>
      <c r="C26" s="85">
        <f>'[19]2020-21'!$G28-'12'!C26</f>
        <v>2536</v>
      </c>
      <c r="D26" s="85">
        <f>'[19]2020-21'!$O28-'12'!D26</f>
        <v>642</v>
      </c>
      <c r="E26" s="85">
        <f>'[19]2020-21'!$S28-'12'!E26</f>
        <v>459</v>
      </c>
      <c r="F26" s="85">
        <f>'[19]2020-21'!$AV28-'12'!F26</f>
        <v>25</v>
      </c>
      <c r="G26" s="85">
        <f>'[19]2020-21'!$BJ28-'12'!G26</f>
        <v>58</v>
      </c>
      <c r="H26" s="46">
        <f>'[7]1'!$C29-'12'!H26</f>
        <v>1773</v>
      </c>
      <c r="I26" s="46">
        <f>'[19]2020-21'!$DK28-'12'!I26</f>
        <v>6250</v>
      </c>
      <c r="J26" s="46">
        <f>'[19]2020-21'!$DO28-'12'!J26</f>
        <v>901</v>
      </c>
      <c r="K26" s="46">
        <f>'[19]2020-21'!$DS28-'12'!K26</f>
        <v>759</v>
      </c>
      <c r="L26" s="29"/>
      <c r="M26" s="32"/>
    </row>
    <row r="27" spans="1:13" s="33" customFormat="1" ht="18" customHeight="1" x14ac:dyDescent="0.25">
      <c r="A27" s="52" t="s">
        <v>46</v>
      </c>
      <c r="B27" s="85">
        <f>'[19]2020-21'!$C29-'12'!B27</f>
        <v>4386</v>
      </c>
      <c r="C27" s="85">
        <f>'[19]2020-21'!$G29-'12'!C27</f>
        <v>969</v>
      </c>
      <c r="D27" s="85">
        <f>'[19]2020-21'!$O29-'12'!D27</f>
        <v>372</v>
      </c>
      <c r="E27" s="85">
        <f>'[19]2020-21'!$S29-'12'!E27</f>
        <v>269</v>
      </c>
      <c r="F27" s="85">
        <f>'[19]2020-21'!$AV29-'12'!F27</f>
        <v>93</v>
      </c>
      <c r="G27" s="85">
        <f>'[19]2020-21'!$BJ29-'12'!G27</f>
        <v>84</v>
      </c>
      <c r="H27" s="46">
        <f>'[7]1'!$C30-'12'!H27</f>
        <v>927</v>
      </c>
      <c r="I27" s="46">
        <f>'[19]2020-21'!$DK29-'12'!I27</f>
        <v>3569</v>
      </c>
      <c r="J27" s="46">
        <f>'[19]2020-21'!$DO29-'12'!J27</f>
        <v>325</v>
      </c>
      <c r="K27" s="46">
        <f>'[19]2020-21'!$DS29-'12'!K27</f>
        <v>285</v>
      </c>
      <c r="L27" s="29"/>
      <c r="M27" s="32"/>
    </row>
    <row r="28" spans="1:13" s="33" customFormat="1" ht="18" customHeight="1" x14ac:dyDescent="0.25">
      <c r="A28" s="54" t="s">
        <v>47</v>
      </c>
      <c r="B28" s="85">
        <f>'[19]2020-21'!$C30-'12'!B28</f>
        <v>3038</v>
      </c>
      <c r="C28" s="85">
        <f>'[19]2020-21'!$G30-'12'!C28</f>
        <v>883</v>
      </c>
      <c r="D28" s="85">
        <f>'[19]2020-21'!$O30-'12'!D28</f>
        <v>411</v>
      </c>
      <c r="E28" s="85">
        <f>'[19]2020-21'!$S30-'12'!E28</f>
        <v>260</v>
      </c>
      <c r="F28" s="85">
        <f>'[19]2020-21'!$AV30-'12'!F28</f>
        <v>56</v>
      </c>
      <c r="G28" s="85">
        <f>'[19]2020-21'!$BJ30-'12'!G28</f>
        <v>54</v>
      </c>
      <c r="H28" s="46">
        <f>'[7]1'!$C31-'12'!H28</f>
        <v>852</v>
      </c>
      <c r="I28" s="46">
        <f>'[19]2020-21'!$DK30-'12'!I28</f>
        <v>694</v>
      </c>
      <c r="J28" s="46">
        <f>'[19]2020-21'!$DO30-'12'!J28</f>
        <v>251</v>
      </c>
      <c r="K28" s="46">
        <f>'[19]2020-21'!$DS30-'12'!K28</f>
        <v>218</v>
      </c>
      <c r="L28" s="29"/>
      <c r="M28" s="32"/>
    </row>
    <row r="29" spans="1:13" x14ac:dyDescent="0.2">
      <c r="A29" s="35"/>
      <c r="B29" s="35"/>
      <c r="C29" s="35"/>
      <c r="D29" s="35"/>
      <c r="E29" s="76"/>
      <c r="F29" s="38"/>
      <c r="G29" s="38"/>
      <c r="H29" s="38"/>
      <c r="I29" s="38"/>
      <c r="J29" s="38"/>
    </row>
    <row r="30" spans="1:13" x14ac:dyDescent="0.2">
      <c r="A30" s="39"/>
      <c r="B30" s="39"/>
      <c r="C30" s="39"/>
      <c r="D30" s="39"/>
      <c r="E30" s="78"/>
      <c r="F30" s="40"/>
      <c r="G30" s="40"/>
      <c r="H30" s="40"/>
      <c r="I30" s="40"/>
      <c r="J30" s="40"/>
    </row>
    <row r="31" spans="1:13" x14ac:dyDescent="0.2">
      <c r="A31" s="39"/>
      <c r="B31" s="39"/>
      <c r="C31" s="39"/>
      <c r="D31" s="39"/>
      <c r="E31" s="78"/>
      <c r="F31" s="40"/>
      <c r="G31" s="40"/>
      <c r="H31" s="40"/>
      <c r="I31" s="40"/>
      <c r="J31" s="40"/>
    </row>
    <row r="32" spans="1:13" x14ac:dyDescent="0.2">
      <c r="A32" s="39"/>
      <c r="B32" s="39"/>
      <c r="C32" s="39"/>
      <c r="D32" s="39"/>
      <c r="E32" s="78"/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  <row r="69" spans="6:10" x14ac:dyDescent="0.2">
      <c r="F69" s="40"/>
      <c r="G69" s="40"/>
      <c r="H69" s="40"/>
      <c r="I69" s="40"/>
      <c r="J69" s="40"/>
    </row>
    <row r="70" spans="6:10" x14ac:dyDescent="0.2">
      <c r="F70" s="40"/>
      <c r="G70" s="40"/>
      <c r="H70" s="40"/>
      <c r="I70" s="40"/>
      <c r="J70" s="40"/>
    </row>
    <row r="71" spans="6:10" x14ac:dyDescent="0.2">
      <c r="F71" s="40"/>
      <c r="G71" s="40"/>
      <c r="H71" s="40"/>
      <c r="I71" s="40"/>
      <c r="J71" s="40"/>
    </row>
    <row r="72" spans="6:10" x14ac:dyDescent="0.2">
      <c r="F72" s="40"/>
      <c r="G72" s="40"/>
      <c r="H72" s="40"/>
      <c r="I72" s="40"/>
      <c r="J72" s="40"/>
    </row>
    <row r="73" spans="6:10" x14ac:dyDescent="0.2">
      <c r="F73" s="40"/>
      <c r="G73" s="40"/>
      <c r="H73" s="40"/>
      <c r="I73" s="40"/>
      <c r="J73" s="40"/>
    </row>
    <row r="74" spans="6:10" x14ac:dyDescent="0.2">
      <c r="F74" s="40"/>
      <c r="G74" s="40"/>
      <c r="H74" s="40"/>
      <c r="I74" s="40"/>
      <c r="J74" s="40"/>
    </row>
    <row r="75" spans="6:10" x14ac:dyDescent="0.2">
      <c r="F75" s="40"/>
      <c r="G75" s="40"/>
      <c r="H75" s="40"/>
      <c r="I75" s="40"/>
      <c r="J75" s="40"/>
    </row>
    <row r="76" spans="6:10" x14ac:dyDescent="0.2">
      <c r="F76" s="40"/>
      <c r="G76" s="40"/>
      <c r="H76" s="40"/>
      <c r="I76" s="40"/>
      <c r="J76" s="40"/>
    </row>
    <row r="77" spans="6:10" x14ac:dyDescent="0.2">
      <c r="F77" s="40"/>
      <c r="G77" s="40"/>
      <c r="H77" s="40"/>
      <c r="I77" s="40"/>
      <c r="J77" s="40"/>
    </row>
    <row r="78" spans="6:10" x14ac:dyDescent="0.2">
      <c r="F78" s="40"/>
      <c r="G78" s="40"/>
      <c r="H78" s="40"/>
      <c r="I78" s="40"/>
      <c r="J78" s="40"/>
    </row>
    <row r="79" spans="6:10" x14ac:dyDescent="0.2">
      <c r="F79" s="40"/>
      <c r="G79" s="40"/>
      <c r="H79" s="40"/>
      <c r="I79" s="40"/>
      <c r="J79" s="40"/>
    </row>
    <row r="80" spans="6:10" x14ac:dyDescent="0.2">
      <c r="F80" s="40"/>
      <c r="G80" s="40"/>
      <c r="H80" s="40"/>
      <c r="I80" s="40"/>
      <c r="J80" s="40"/>
    </row>
    <row r="81" spans="6:10" x14ac:dyDescent="0.2">
      <c r="F81" s="40"/>
      <c r="G81" s="40"/>
      <c r="H81" s="40"/>
      <c r="I81" s="40"/>
      <c r="J81" s="40"/>
    </row>
    <row r="82" spans="6:10" x14ac:dyDescent="0.2">
      <c r="F82" s="40"/>
      <c r="G82" s="40"/>
      <c r="H82" s="40"/>
      <c r="I82" s="40"/>
      <c r="J82" s="40"/>
    </row>
    <row r="83" spans="6:10" x14ac:dyDescent="0.2">
      <c r="F83" s="40"/>
      <c r="G83" s="40"/>
      <c r="H83" s="40"/>
      <c r="I83" s="40"/>
      <c r="J83" s="40"/>
    </row>
    <row r="84" spans="6:10" x14ac:dyDescent="0.2">
      <c r="F84" s="40"/>
      <c r="G84" s="40"/>
      <c r="H84" s="40"/>
      <c r="I84" s="40"/>
      <c r="J84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C19" sqref="C19"/>
    </sheetView>
  </sheetViews>
  <sheetFormatPr defaultColWidth="8" defaultRowHeight="12.75" x14ac:dyDescent="0.2"/>
  <cols>
    <col min="1" max="1" width="52.5703125" style="2" customWidth="1"/>
    <col min="2" max="2" width="14.5703125" style="15" customWidth="1"/>
    <col min="3" max="3" width="15.7109375" style="15" customWidth="1"/>
    <col min="4" max="4" width="9.5703125" style="2" customWidth="1"/>
    <col min="5" max="5" width="11" style="2" customWidth="1"/>
    <col min="6" max="6" width="15.28515625" style="2" customWidth="1"/>
    <col min="7" max="7" width="15.8554687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7" customHeight="1" x14ac:dyDescent="0.2">
      <c r="A1" s="131" t="s">
        <v>58</v>
      </c>
      <c r="B1" s="131"/>
      <c r="C1" s="131"/>
      <c r="D1" s="131"/>
      <c r="E1" s="131"/>
      <c r="F1" s="131"/>
      <c r="G1" s="131"/>
      <c r="H1" s="131"/>
      <c r="I1" s="131"/>
    </row>
    <row r="2" spans="1:11" ht="23.25" customHeight="1" x14ac:dyDescent="0.2">
      <c r="A2" s="132" t="s">
        <v>15</v>
      </c>
      <c r="B2" s="131"/>
      <c r="C2" s="131"/>
      <c r="D2" s="131"/>
      <c r="E2" s="131"/>
      <c r="F2" s="131"/>
      <c r="G2" s="131"/>
      <c r="H2" s="131"/>
      <c r="I2" s="131"/>
    </row>
    <row r="3" spans="1:11" ht="17.25" customHeight="1" x14ac:dyDescent="0.2">
      <c r="A3" s="133"/>
      <c r="B3" s="133"/>
      <c r="C3" s="133"/>
      <c r="D3" s="133"/>
      <c r="E3" s="133"/>
    </row>
    <row r="4" spans="1:11" s="3" customFormat="1" ht="25.5" customHeight="1" x14ac:dyDescent="0.25">
      <c r="A4" s="97" t="s">
        <v>0</v>
      </c>
      <c r="B4" s="121" t="s">
        <v>16</v>
      </c>
      <c r="C4" s="134"/>
      <c r="D4" s="134"/>
      <c r="E4" s="135"/>
      <c r="F4" s="121" t="s">
        <v>17</v>
      </c>
      <c r="G4" s="134"/>
      <c r="H4" s="134"/>
      <c r="I4" s="135"/>
    </row>
    <row r="5" spans="1:11" s="3" customFormat="1" ht="23.25" customHeight="1" x14ac:dyDescent="0.25">
      <c r="A5" s="123"/>
      <c r="B5" s="93" t="s">
        <v>74</v>
      </c>
      <c r="C5" s="93" t="s">
        <v>75</v>
      </c>
      <c r="D5" s="136" t="s">
        <v>1</v>
      </c>
      <c r="E5" s="137"/>
      <c r="F5" s="93" t="s">
        <v>74</v>
      </c>
      <c r="G5" s="93" t="s">
        <v>75</v>
      </c>
      <c r="H5" s="136" t="s">
        <v>1</v>
      </c>
      <c r="I5" s="137"/>
    </row>
    <row r="6" spans="1:11" s="3" customFormat="1" ht="30" x14ac:dyDescent="0.25">
      <c r="A6" s="98"/>
      <c r="B6" s="94"/>
      <c r="C6" s="94"/>
      <c r="D6" s="4" t="s">
        <v>2</v>
      </c>
      <c r="E6" s="5" t="s">
        <v>59</v>
      </c>
      <c r="F6" s="94"/>
      <c r="G6" s="94"/>
      <c r="H6" s="4" t="s">
        <v>2</v>
      </c>
      <c r="I6" s="5" t="s">
        <v>59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52</v>
      </c>
      <c r="B8" s="63">
        <f>'15'!B7</f>
        <v>51658</v>
      </c>
      <c r="C8" s="63">
        <f>'15'!C7</f>
        <v>47163</v>
      </c>
      <c r="D8" s="10">
        <f t="shared" ref="D8:D13" si="0">C8/B8*100</f>
        <v>91.298540400325209</v>
      </c>
      <c r="E8" s="66">
        <f t="shared" ref="E8:E13" si="1">C8-B8</f>
        <v>-4495</v>
      </c>
      <c r="F8" s="64">
        <f>'16'!B7</f>
        <v>23301</v>
      </c>
      <c r="G8" s="64">
        <f>'16'!C7</f>
        <v>23371</v>
      </c>
      <c r="H8" s="10">
        <f t="shared" ref="H8:H13" si="2">G8/F8*100</f>
        <v>100.30041629114631</v>
      </c>
      <c r="I8" s="66">
        <f t="shared" ref="I8:I13" si="3">G8-F8</f>
        <v>70</v>
      </c>
      <c r="J8" s="20"/>
      <c r="K8" s="18"/>
    </row>
    <row r="9" spans="1:11" s="3" customFormat="1" ht="28.5" customHeight="1" x14ac:dyDescent="0.25">
      <c r="A9" s="9" t="s">
        <v>53</v>
      </c>
      <c r="B9" s="64">
        <f>'15'!E7</f>
        <v>20020</v>
      </c>
      <c r="C9" s="64">
        <f>'15'!F7</f>
        <v>18150</v>
      </c>
      <c r="D9" s="10">
        <f t="shared" si="0"/>
        <v>90.659340659340657</v>
      </c>
      <c r="E9" s="66">
        <f t="shared" si="1"/>
        <v>-1870</v>
      </c>
      <c r="F9" s="64">
        <f>'16'!E7</f>
        <v>10547</v>
      </c>
      <c r="G9" s="64">
        <f>'16'!F7</f>
        <v>10795</v>
      </c>
      <c r="H9" s="10">
        <f t="shared" si="2"/>
        <v>102.35137953920545</v>
      </c>
      <c r="I9" s="66">
        <f t="shared" si="3"/>
        <v>248</v>
      </c>
      <c r="J9" s="18"/>
      <c r="K9" s="18"/>
    </row>
    <row r="10" spans="1:11" s="3" customFormat="1" ht="52.5" customHeight="1" x14ac:dyDescent="0.25">
      <c r="A10" s="12" t="s">
        <v>54</v>
      </c>
      <c r="B10" s="64">
        <f>'15'!H7</f>
        <v>7381</v>
      </c>
      <c r="C10" s="64">
        <f>'15'!I7</f>
        <v>5185</v>
      </c>
      <c r="D10" s="10">
        <f t="shared" si="0"/>
        <v>70.247933884297524</v>
      </c>
      <c r="E10" s="66">
        <f t="shared" si="1"/>
        <v>-2196</v>
      </c>
      <c r="F10" s="64">
        <f>'16'!H7</f>
        <v>3962</v>
      </c>
      <c r="G10" s="64">
        <f>'16'!I7</f>
        <v>3293</v>
      </c>
      <c r="H10" s="10">
        <f t="shared" si="2"/>
        <v>83.114588591620404</v>
      </c>
      <c r="I10" s="66">
        <f t="shared" si="3"/>
        <v>-669</v>
      </c>
      <c r="J10" s="18"/>
      <c r="K10" s="18"/>
    </row>
    <row r="11" spans="1:11" s="3" customFormat="1" ht="31.5" customHeight="1" x14ac:dyDescent="0.25">
      <c r="A11" s="13" t="s">
        <v>55</v>
      </c>
      <c r="B11" s="64">
        <f>'15'!K7</f>
        <v>801</v>
      </c>
      <c r="C11" s="64">
        <f>'15'!L7</f>
        <v>767</v>
      </c>
      <c r="D11" s="10">
        <f t="shared" si="0"/>
        <v>95.755305867665413</v>
      </c>
      <c r="E11" s="66">
        <f t="shared" si="1"/>
        <v>-34</v>
      </c>
      <c r="F11" s="64">
        <f>'16'!K7</f>
        <v>794</v>
      </c>
      <c r="G11" s="64">
        <f>'16'!L7</f>
        <v>796</v>
      </c>
      <c r="H11" s="10">
        <f t="shared" si="2"/>
        <v>100.25188916876576</v>
      </c>
      <c r="I11" s="66">
        <f t="shared" si="3"/>
        <v>2</v>
      </c>
      <c r="J11" s="18"/>
      <c r="K11" s="18"/>
    </row>
    <row r="12" spans="1:11" s="3" customFormat="1" ht="45.75" customHeight="1" x14ac:dyDescent="0.25">
      <c r="A12" s="13" t="s">
        <v>18</v>
      </c>
      <c r="B12" s="64">
        <f>'15'!N7</f>
        <v>854</v>
      </c>
      <c r="C12" s="64">
        <f>'15'!O7</f>
        <v>775</v>
      </c>
      <c r="D12" s="10">
        <f t="shared" si="0"/>
        <v>90.749414519906324</v>
      </c>
      <c r="E12" s="66">
        <f t="shared" si="1"/>
        <v>-79</v>
      </c>
      <c r="F12" s="64">
        <f>'16'!N7</f>
        <v>876</v>
      </c>
      <c r="G12" s="64">
        <f>'16'!O7</f>
        <v>867</v>
      </c>
      <c r="H12" s="10">
        <f t="shared" si="2"/>
        <v>98.972602739726028</v>
      </c>
      <c r="I12" s="66">
        <f t="shared" si="3"/>
        <v>-9</v>
      </c>
      <c r="J12" s="18"/>
      <c r="K12" s="18"/>
    </row>
    <row r="13" spans="1:11" s="3" customFormat="1" ht="55.5" customHeight="1" x14ac:dyDescent="0.25">
      <c r="A13" s="13" t="s">
        <v>56</v>
      </c>
      <c r="B13" s="64">
        <f>'15'!Q7</f>
        <v>15919</v>
      </c>
      <c r="C13" s="64">
        <f>'15'!R7</f>
        <v>15509</v>
      </c>
      <c r="D13" s="10">
        <f t="shared" si="0"/>
        <v>97.424461335511026</v>
      </c>
      <c r="E13" s="66">
        <f t="shared" si="1"/>
        <v>-410</v>
      </c>
      <c r="F13" s="64">
        <f>'16'!Q7</f>
        <v>9087</v>
      </c>
      <c r="G13" s="64">
        <f>'16'!R7</f>
        <v>9668</v>
      </c>
      <c r="H13" s="10">
        <f t="shared" si="2"/>
        <v>106.39374931220425</v>
      </c>
      <c r="I13" s="66">
        <f t="shared" si="3"/>
        <v>581</v>
      </c>
      <c r="J13" s="18"/>
      <c r="K13" s="18"/>
    </row>
    <row r="14" spans="1:11" s="3" customFormat="1" ht="12.75" customHeight="1" x14ac:dyDescent="0.25">
      <c r="A14" s="99" t="s">
        <v>4</v>
      </c>
      <c r="B14" s="100"/>
      <c r="C14" s="100"/>
      <c r="D14" s="100"/>
      <c r="E14" s="100"/>
      <c r="F14" s="100"/>
      <c r="G14" s="100"/>
      <c r="H14" s="100"/>
      <c r="I14" s="100"/>
      <c r="J14" s="18"/>
      <c r="K14" s="18"/>
    </row>
    <row r="15" spans="1:11" s="3" customFormat="1" ht="18" customHeight="1" x14ac:dyDescent="0.25">
      <c r="A15" s="101"/>
      <c r="B15" s="102"/>
      <c r="C15" s="102"/>
      <c r="D15" s="102"/>
      <c r="E15" s="102"/>
      <c r="F15" s="102"/>
      <c r="G15" s="102"/>
      <c r="H15" s="102"/>
      <c r="I15" s="102"/>
      <c r="J15" s="18"/>
      <c r="K15" s="18"/>
    </row>
    <row r="16" spans="1:11" s="3" customFormat="1" ht="20.25" customHeight="1" x14ac:dyDescent="0.25">
      <c r="A16" s="97" t="s">
        <v>0</v>
      </c>
      <c r="B16" s="103" t="s">
        <v>76</v>
      </c>
      <c r="C16" s="103" t="s">
        <v>77</v>
      </c>
      <c r="D16" s="136" t="s">
        <v>1</v>
      </c>
      <c r="E16" s="137"/>
      <c r="F16" s="103" t="s">
        <v>76</v>
      </c>
      <c r="G16" s="103" t="s">
        <v>77</v>
      </c>
      <c r="H16" s="136" t="s">
        <v>1</v>
      </c>
      <c r="I16" s="137"/>
      <c r="J16" s="18"/>
      <c r="K16" s="18"/>
    </row>
    <row r="17" spans="1:11" ht="35.25" customHeight="1" x14ac:dyDescent="0.3">
      <c r="A17" s="98"/>
      <c r="B17" s="103"/>
      <c r="C17" s="103"/>
      <c r="D17" s="17" t="s">
        <v>2</v>
      </c>
      <c r="E17" s="5" t="s">
        <v>59</v>
      </c>
      <c r="F17" s="103"/>
      <c r="G17" s="103"/>
      <c r="H17" s="17" t="s">
        <v>2</v>
      </c>
      <c r="I17" s="5" t="s">
        <v>59</v>
      </c>
      <c r="J17" s="19"/>
      <c r="K17" s="19"/>
    </row>
    <row r="18" spans="1:11" ht="24" customHeight="1" x14ac:dyDescent="0.3">
      <c r="A18" s="9" t="s">
        <v>52</v>
      </c>
      <c r="B18" s="65">
        <f>'15'!T7</f>
        <v>39809</v>
      </c>
      <c r="C18" s="65">
        <f>'15'!U7</f>
        <v>28721</v>
      </c>
      <c r="D18" s="14">
        <f t="shared" ref="D18:D20" si="4">C18/B18*100</f>
        <v>72.147001934235973</v>
      </c>
      <c r="E18" s="67">
        <f t="shared" ref="E18:E20" si="5">C18-B18</f>
        <v>-11088</v>
      </c>
      <c r="F18" s="59">
        <f>'16'!T7</f>
        <v>16638</v>
      </c>
      <c r="G18" s="59">
        <f>'16'!U7</f>
        <v>14836</v>
      </c>
      <c r="H18" s="14">
        <f t="shared" ref="H18:H20" si="6">G18/F18*100</f>
        <v>89.169371318668112</v>
      </c>
      <c r="I18" s="68">
        <f t="shared" ref="I18:I20" si="7">G18-F18</f>
        <v>-1802</v>
      </c>
      <c r="J18" s="19"/>
      <c r="K18" s="19"/>
    </row>
    <row r="19" spans="1:11" ht="25.5" customHeight="1" x14ac:dyDescent="0.3">
      <c r="A19" s="1" t="s">
        <v>53</v>
      </c>
      <c r="B19" s="65">
        <f>'15'!W7</f>
        <v>10332</v>
      </c>
      <c r="C19" s="65">
        <f>'15'!X7</f>
        <v>6883</v>
      </c>
      <c r="D19" s="14">
        <f t="shared" si="4"/>
        <v>66.618273325590394</v>
      </c>
      <c r="E19" s="67">
        <f t="shared" si="5"/>
        <v>-3449</v>
      </c>
      <c r="F19" s="59">
        <f>'16'!W7</f>
        <v>4963</v>
      </c>
      <c r="G19" s="59">
        <f>'16'!X7</f>
        <v>4445</v>
      </c>
      <c r="H19" s="14">
        <f t="shared" si="6"/>
        <v>89.562764456981668</v>
      </c>
      <c r="I19" s="68">
        <f t="shared" si="7"/>
        <v>-518</v>
      </c>
      <c r="J19" s="19"/>
      <c r="K19" s="19"/>
    </row>
    <row r="20" spans="1:11" ht="41.25" customHeight="1" x14ac:dyDescent="0.3">
      <c r="A20" s="1" t="s">
        <v>57</v>
      </c>
      <c r="B20" s="65">
        <f>'15'!Z7</f>
        <v>8304</v>
      </c>
      <c r="C20" s="65">
        <f>'15'!AA7</f>
        <v>5777</v>
      </c>
      <c r="D20" s="14">
        <f t="shared" si="4"/>
        <v>69.568882466281309</v>
      </c>
      <c r="E20" s="67">
        <f t="shared" si="5"/>
        <v>-2527</v>
      </c>
      <c r="F20" s="59">
        <f>'16'!Z7</f>
        <v>4215</v>
      </c>
      <c r="G20" s="59">
        <f>'16'!AA7</f>
        <v>3973</v>
      </c>
      <c r="H20" s="14">
        <f t="shared" si="6"/>
        <v>94.258600237247919</v>
      </c>
      <c r="I20" s="68">
        <f t="shared" si="7"/>
        <v>-242</v>
      </c>
      <c r="J20" s="19"/>
      <c r="K20" s="19"/>
    </row>
    <row r="21" spans="1:11" ht="20.25" x14ac:dyDescent="0.3">
      <c r="C21" s="16"/>
      <c r="J21" s="19"/>
      <c r="K21" s="19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I7" activePane="bottomRight" state="frozen"/>
      <selection activeCell="E12" sqref="E12"/>
      <selection pane="topRight" activeCell="E12" sqref="E12"/>
      <selection pane="bottomLeft" activeCell="E12" sqref="E12"/>
      <selection pane="bottomRight" activeCell="X1" sqref="X1:Y1"/>
    </sheetView>
  </sheetViews>
  <sheetFormatPr defaultRowHeight="14.25" x14ac:dyDescent="0.2"/>
  <cols>
    <col min="1" max="1" width="29.140625" style="37" customWidth="1"/>
    <col min="2" max="2" width="11" style="37" customWidth="1"/>
    <col min="3" max="3" width="9.85546875" style="37" customWidth="1"/>
    <col min="4" max="4" width="8.28515625" style="37" customWidth="1"/>
    <col min="5" max="6" width="11.7109375" style="37" customWidth="1"/>
    <col min="7" max="7" width="7.42578125" style="37" customWidth="1"/>
    <col min="8" max="8" width="11.85546875" style="37" customWidth="1"/>
    <col min="9" max="9" width="11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10" style="37" customWidth="1"/>
    <col min="15" max="15" width="9.140625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63.75" customHeight="1" x14ac:dyDescent="0.35">
      <c r="B1" s="130" t="s">
        <v>87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11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51658</v>
      </c>
      <c r="C7" s="28">
        <f>SUM(C8:C28)</f>
        <v>47163</v>
      </c>
      <c r="D7" s="56">
        <f>IF(B7=0,0,C7/B7)*100</f>
        <v>91.298540400325209</v>
      </c>
      <c r="E7" s="28">
        <f>SUM(E8:E28)</f>
        <v>20020</v>
      </c>
      <c r="F7" s="28">
        <f>SUM(F8:F28)</f>
        <v>18150</v>
      </c>
      <c r="G7" s="56">
        <f>IF(E7=0,0,F7/E7)*100</f>
        <v>90.659340659340657</v>
      </c>
      <c r="H7" s="28">
        <f>SUM(H8:H28)</f>
        <v>7381</v>
      </c>
      <c r="I7" s="28">
        <f>SUM(I8:I28)</f>
        <v>5185</v>
      </c>
      <c r="J7" s="56">
        <f>IF(H7=0,0,I7/H7)*100</f>
        <v>70.247933884297524</v>
      </c>
      <c r="K7" s="28">
        <f>SUM(K8:K28)</f>
        <v>801</v>
      </c>
      <c r="L7" s="28">
        <f>SUM(L8:L28)</f>
        <v>767</v>
      </c>
      <c r="M7" s="56">
        <f>IF(K7=0,0,L7/K7)*100</f>
        <v>95.755305867665413</v>
      </c>
      <c r="N7" s="90">
        <f>SUM(N8:N28)</f>
        <v>854</v>
      </c>
      <c r="O7" s="28">
        <f>SUM(O8:O28)</f>
        <v>775</v>
      </c>
      <c r="P7" s="56">
        <f>IF(N7=0,0,O7/N7)*100</f>
        <v>90.749414519906324</v>
      </c>
      <c r="Q7" s="28">
        <f>SUM(Q8:Q28)</f>
        <v>15919</v>
      </c>
      <c r="R7" s="28">
        <f>SUM(R8:R28)</f>
        <v>15509</v>
      </c>
      <c r="S7" s="56">
        <f>IF(Q7=0,0,R7/Q7)*100</f>
        <v>97.424461335511026</v>
      </c>
      <c r="T7" s="28">
        <f>SUM(T8:T28)</f>
        <v>39809</v>
      </c>
      <c r="U7" s="28">
        <f>SUM(U8:U28)</f>
        <v>28721</v>
      </c>
      <c r="V7" s="56">
        <f>IF(T7=0,0,U7/T7)*100</f>
        <v>72.147001934235973</v>
      </c>
      <c r="W7" s="28">
        <f>SUM(W8:W28)</f>
        <v>10332</v>
      </c>
      <c r="X7" s="28">
        <f>SUM(X8:X28)</f>
        <v>6883</v>
      </c>
      <c r="Y7" s="56">
        <f>IF(W7=0,0,X7/W7)*100</f>
        <v>66.618273325590394</v>
      </c>
      <c r="Z7" s="28">
        <f>SUM(Z8:Z28)</f>
        <v>8304</v>
      </c>
      <c r="AA7" s="28">
        <f>SUM(AA8:AA28)</f>
        <v>5777</v>
      </c>
      <c r="AB7" s="56">
        <f>IF(Z7=0,0,AA7/Z7)*100</f>
        <v>69.568882466281309</v>
      </c>
      <c r="AC7" s="29"/>
      <c r="AF7" s="33"/>
    </row>
    <row r="8" spans="1:32" s="33" customFormat="1" ht="18" customHeight="1" x14ac:dyDescent="0.25">
      <c r="A8" s="51" t="s">
        <v>27</v>
      </c>
      <c r="B8" s="31">
        <v>2061</v>
      </c>
      <c r="C8" s="31">
        <f>'[19]2020-21'!$C10-'16'!C8</f>
        <v>1828</v>
      </c>
      <c r="D8" s="57">
        <f t="shared" ref="D8:D28" si="0">IF(B8=0,0,C8/B8)*100</f>
        <v>88.694808345463372</v>
      </c>
      <c r="E8" s="31">
        <v>1035</v>
      </c>
      <c r="F8" s="31">
        <f>'[19]2020-21'!$G10-'16'!F8</f>
        <v>1001</v>
      </c>
      <c r="G8" s="57">
        <f t="shared" ref="G8:G28" si="1">IF(E8=0,0,F8/E8)*100</f>
        <v>96.714975845410635</v>
      </c>
      <c r="H8" s="31">
        <v>428</v>
      </c>
      <c r="I8" s="31">
        <f>'[19]2020-21'!$O10-'16'!I8</f>
        <v>303</v>
      </c>
      <c r="J8" s="57">
        <f t="shared" ref="J8:J28" si="2">IF(H8=0,0,I8/H8)*100</f>
        <v>70.794392523364493</v>
      </c>
      <c r="K8" s="31">
        <v>76</v>
      </c>
      <c r="L8" s="31">
        <f>'[19]2020-21'!$AV10-'16'!L8</f>
        <v>73</v>
      </c>
      <c r="M8" s="57">
        <f t="shared" ref="M8:M28" si="3">IF(K8=0,0,L8/K8)*100</f>
        <v>96.05263157894737</v>
      </c>
      <c r="N8" s="91">
        <v>65</v>
      </c>
      <c r="O8" s="31">
        <f>'[19]2020-21'!$BJ10-'16'!O8</f>
        <v>87</v>
      </c>
      <c r="P8" s="57">
        <f t="shared" ref="P8:P28" si="4">IF(N8=0,0,O8/N8)*100</f>
        <v>133.84615384615384</v>
      </c>
      <c r="Q8" s="31">
        <v>897</v>
      </c>
      <c r="R8" s="46">
        <f>'[7]1'!$C11-'16'!R8</f>
        <v>978</v>
      </c>
      <c r="S8" s="57">
        <f t="shared" ref="S8:S28" si="5">IF(Q8=0,0,R8/Q8)*100</f>
        <v>109.03010033444815</v>
      </c>
      <c r="T8" s="31">
        <v>1359</v>
      </c>
      <c r="U8" s="46">
        <f>'[19]2020-21'!$DK10-'16'!U8</f>
        <v>1187</v>
      </c>
      <c r="V8" s="57">
        <f t="shared" ref="V8:V28" si="6">IF(T8=0,0,U8/T8)*100</f>
        <v>87.343635025754224</v>
      </c>
      <c r="W8" s="31">
        <v>395</v>
      </c>
      <c r="X8" s="46">
        <f>'[19]2020-21'!$DO10-'16'!X8</f>
        <v>369</v>
      </c>
      <c r="Y8" s="57">
        <f t="shared" ref="Y8:Y28" si="7">IF(W8=0,0,X8/W8)*100</f>
        <v>93.417721518987335</v>
      </c>
      <c r="Z8" s="31">
        <v>363</v>
      </c>
      <c r="AA8" s="46">
        <f>'[19]2020-21'!$DS10-'16'!AA8</f>
        <v>339</v>
      </c>
      <c r="AB8" s="57">
        <f t="shared" ref="AB8:AB28" si="8">IF(Z8=0,0,AA8/Z8)*100</f>
        <v>93.388429752066116</v>
      </c>
      <c r="AC8" s="29"/>
      <c r="AD8" s="32"/>
    </row>
    <row r="9" spans="1:32" s="34" customFormat="1" ht="18" customHeight="1" x14ac:dyDescent="0.25">
      <c r="A9" s="52" t="s">
        <v>28</v>
      </c>
      <c r="B9" s="31">
        <v>1176</v>
      </c>
      <c r="C9" s="85">
        <f>'[19]2020-21'!$C11-'16'!C9</f>
        <v>1171</v>
      </c>
      <c r="D9" s="57">
        <f t="shared" si="0"/>
        <v>99.574829931972786</v>
      </c>
      <c r="E9" s="31">
        <v>348</v>
      </c>
      <c r="F9" s="85">
        <f>'[19]2020-21'!$G11-'16'!F9</f>
        <v>395</v>
      </c>
      <c r="G9" s="57">
        <f t="shared" si="1"/>
        <v>113.50574712643677</v>
      </c>
      <c r="H9" s="31">
        <v>171</v>
      </c>
      <c r="I9" s="85">
        <f>'[19]2020-21'!$O11-'16'!I9</f>
        <v>152</v>
      </c>
      <c r="J9" s="57">
        <f t="shared" si="2"/>
        <v>88.888888888888886</v>
      </c>
      <c r="K9" s="31">
        <v>38</v>
      </c>
      <c r="L9" s="85">
        <f>'[19]2020-21'!$AV11-'16'!L9</f>
        <v>33</v>
      </c>
      <c r="M9" s="57">
        <f t="shared" si="3"/>
        <v>86.842105263157904</v>
      </c>
      <c r="N9" s="91">
        <v>24</v>
      </c>
      <c r="O9" s="85">
        <f>'[19]2020-21'!$BJ11-'16'!O9</f>
        <v>55</v>
      </c>
      <c r="P9" s="57">
        <f t="shared" si="4"/>
        <v>229.16666666666666</v>
      </c>
      <c r="Q9" s="31">
        <v>318</v>
      </c>
      <c r="R9" s="46">
        <f>'[7]1'!$C12-'16'!R9</f>
        <v>341</v>
      </c>
      <c r="S9" s="57">
        <f t="shared" si="5"/>
        <v>107.23270440251574</v>
      </c>
      <c r="T9" s="31">
        <v>928</v>
      </c>
      <c r="U9" s="46">
        <f>'[19]2020-21'!$DK11-'16'!U9</f>
        <v>899</v>
      </c>
      <c r="V9" s="57">
        <f t="shared" si="6"/>
        <v>96.875</v>
      </c>
      <c r="W9" s="31">
        <v>145</v>
      </c>
      <c r="X9" s="46">
        <f>'[19]2020-21'!$DO11-'16'!X9</f>
        <v>151</v>
      </c>
      <c r="Y9" s="57">
        <f t="shared" si="7"/>
        <v>104.13793103448276</v>
      </c>
      <c r="Z9" s="31">
        <v>129</v>
      </c>
      <c r="AA9" s="46">
        <f>'[19]2020-21'!$DS11-'16'!AA9</f>
        <v>147</v>
      </c>
      <c r="AB9" s="57">
        <f t="shared" si="8"/>
        <v>113.95348837209302</v>
      </c>
      <c r="AC9" s="29"/>
      <c r="AD9" s="32"/>
    </row>
    <row r="10" spans="1:32" s="33" customFormat="1" ht="18" customHeight="1" x14ac:dyDescent="0.25">
      <c r="A10" s="52" t="s">
        <v>29</v>
      </c>
      <c r="B10" s="31">
        <v>775</v>
      </c>
      <c r="C10" s="85">
        <f>'[19]2020-21'!$C12-'16'!C10</f>
        <v>768</v>
      </c>
      <c r="D10" s="57">
        <f t="shared" si="0"/>
        <v>99.096774193548384</v>
      </c>
      <c r="E10" s="31">
        <v>350</v>
      </c>
      <c r="F10" s="85">
        <f>'[19]2020-21'!$G12-'16'!F10</f>
        <v>365</v>
      </c>
      <c r="G10" s="57">
        <f t="shared" si="1"/>
        <v>104.28571428571429</v>
      </c>
      <c r="H10" s="31">
        <v>79</v>
      </c>
      <c r="I10" s="85">
        <f>'[19]2020-21'!$O12-'16'!I10</f>
        <v>97</v>
      </c>
      <c r="J10" s="57">
        <f t="shared" si="2"/>
        <v>122.78481012658229</v>
      </c>
      <c r="K10" s="31">
        <v>8</v>
      </c>
      <c r="L10" s="85">
        <f>'[19]2020-21'!$AV12-'16'!L10</f>
        <v>6</v>
      </c>
      <c r="M10" s="57">
        <f t="shared" si="3"/>
        <v>75</v>
      </c>
      <c r="N10" s="91">
        <v>0</v>
      </c>
      <c r="O10" s="85">
        <f>'[19]2020-21'!$BJ12-'16'!O10</f>
        <v>12</v>
      </c>
      <c r="P10" s="57">
        <f t="shared" si="4"/>
        <v>0</v>
      </c>
      <c r="Q10" s="31">
        <v>335</v>
      </c>
      <c r="R10" s="46">
        <f>'[7]1'!$C13-'16'!R10</f>
        <v>344</v>
      </c>
      <c r="S10" s="57">
        <f t="shared" si="5"/>
        <v>102.6865671641791</v>
      </c>
      <c r="T10" s="31">
        <v>601</v>
      </c>
      <c r="U10" s="46">
        <f>'[19]2020-21'!$DK12-'16'!U10</f>
        <v>547</v>
      </c>
      <c r="V10" s="57">
        <f t="shared" si="6"/>
        <v>91.014975041597339</v>
      </c>
      <c r="W10" s="31">
        <v>197</v>
      </c>
      <c r="X10" s="46">
        <f>'[19]2020-21'!$DO12-'16'!X10</f>
        <v>162</v>
      </c>
      <c r="Y10" s="57">
        <f t="shared" si="7"/>
        <v>82.233502538071065</v>
      </c>
      <c r="Z10" s="31">
        <v>164</v>
      </c>
      <c r="AA10" s="46">
        <f>'[19]2020-21'!$DS12-'16'!AA10</f>
        <v>131</v>
      </c>
      <c r="AB10" s="57">
        <f t="shared" si="8"/>
        <v>79.878048780487802</v>
      </c>
      <c r="AC10" s="29"/>
      <c r="AD10" s="32"/>
    </row>
    <row r="11" spans="1:32" s="33" customFormat="1" ht="18" customHeight="1" x14ac:dyDescent="0.25">
      <c r="A11" s="52" t="s">
        <v>30</v>
      </c>
      <c r="B11" s="31">
        <v>1193</v>
      </c>
      <c r="C11" s="85">
        <f>'[19]2020-21'!$C13-'16'!C11</f>
        <v>1149</v>
      </c>
      <c r="D11" s="57">
        <f t="shared" si="0"/>
        <v>96.311818943839057</v>
      </c>
      <c r="E11" s="31">
        <v>750</v>
      </c>
      <c r="F11" s="85">
        <f>'[19]2020-21'!$G13-'16'!F11</f>
        <v>736</v>
      </c>
      <c r="G11" s="57">
        <f t="shared" si="1"/>
        <v>98.133333333333326</v>
      </c>
      <c r="H11" s="31">
        <v>253</v>
      </c>
      <c r="I11" s="85">
        <f>'[19]2020-21'!$O13-'16'!I11</f>
        <v>186</v>
      </c>
      <c r="J11" s="57">
        <f t="shared" si="2"/>
        <v>73.517786561264813</v>
      </c>
      <c r="K11" s="31">
        <v>42</v>
      </c>
      <c r="L11" s="85">
        <f>'[19]2020-21'!$AV13-'16'!L11</f>
        <v>26</v>
      </c>
      <c r="M11" s="57">
        <f t="shared" si="3"/>
        <v>61.904761904761905</v>
      </c>
      <c r="N11" s="91">
        <v>20</v>
      </c>
      <c r="O11" s="85">
        <f>'[19]2020-21'!$BJ13-'16'!O11</f>
        <v>32</v>
      </c>
      <c r="P11" s="57">
        <f t="shared" si="4"/>
        <v>160</v>
      </c>
      <c r="Q11" s="31">
        <v>690</v>
      </c>
      <c r="R11" s="46">
        <f>'[7]1'!$C14-'16'!R11</f>
        <v>716</v>
      </c>
      <c r="S11" s="57">
        <f t="shared" si="5"/>
        <v>103.768115942029</v>
      </c>
      <c r="T11" s="31">
        <v>789</v>
      </c>
      <c r="U11" s="46">
        <f>'[19]2020-21'!$DK13-'16'!U11</f>
        <v>692</v>
      </c>
      <c r="V11" s="57">
        <f t="shared" si="6"/>
        <v>87.705956907477827</v>
      </c>
      <c r="W11" s="31">
        <v>387</v>
      </c>
      <c r="X11" s="46">
        <f>'[19]2020-21'!$DO13-'16'!X11</f>
        <v>293</v>
      </c>
      <c r="Y11" s="57">
        <f t="shared" si="7"/>
        <v>75.710594315245487</v>
      </c>
      <c r="Z11" s="31">
        <v>290</v>
      </c>
      <c r="AA11" s="46">
        <f>'[19]2020-21'!$DS13-'16'!AA11</f>
        <v>200</v>
      </c>
      <c r="AB11" s="57">
        <f t="shared" si="8"/>
        <v>68.965517241379317</v>
      </c>
      <c r="AC11" s="29"/>
      <c r="AD11" s="32"/>
    </row>
    <row r="12" spans="1:32" s="33" customFormat="1" ht="18" customHeight="1" x14ac:dyDescent="0.25">
      <c r="A12" s="52" t="s">
        <v>31</v>
      </c>
      <c r="B12" s="31">
        <v>925</v>
      </c>
      <c r="C12" s="85">
        <f>'[19]2020-21'!$C14-'16'!C12</f>
        <v>793</v>
      </c>
      <c r="D12" s="57">
        <f t="shared" si="0"/>
        <v>85.729729729729726</v>
      </c>
      <c r="E12" s="31">
        <v>403</v>
      </c>
      <c r="F12" s="85">
        <f>'[19]2020-21'!$G14-'16'!F12</f>
        <v>352</v>
      </c>
      <c r="G12" s="57">
        <f t="shared" si="1"/>
        <v>87.344913151364764</v>
      </c>
      <c r="H12" s="31">
        <v>223</v>
      </c>
      <c r="I12" s="85">
        <f>'[19]2020-21'!$O14-'16'!I12</f>
        <v>138</v>
      </c>
      <c r="J12" s="57">
        <f t="shared" si="2"/>
        <v>61.883408071748882</v>
      </c>
      <c r="K12" s="31">
        <v>30</v>
      </c>
      <c r="L12" s="85">
        <f>'[19]2020-21'!$AV14-'16'!L12</f>
        <v>30</v>
      </c>
      <c r="M12" s="57">
        <f t="shared" si="3"/>
        <v>100</v>
      </c>
      <c r="N12" s="91">
        <v>20</v>
      </c>
      <c r="O12" s="85">
        <f>'[19]2020-21'!$BJ14-'16'!O12</f>
        <v>36</v>
      </c>
      <c r="P12" s="57">
        <f t="shared" si="4"/>
        <v>180</v>
      </c>
      <c r="Q12" s="31">
        <v>352</v>
      </c>
      <c r="R12" s="46">
        <f>'[7]1'!$C15-'16'!R12</f>
        <v>322</v>
      </c>
      <c r="S12" s="57">
        <f t="shared" si="5"/>
        <v>91.477272727272734</v>
      </c>
      <c r="T12" s="31">
        <v>623</v>
      </c>
      <c r="U12" s="46">
        <f>'[19]2020-21'!$DK14-'16'!U12</f>
        <v>556</v>
      </c>
      <c r="V12" s="57">
        <f t="shared" si="6"/>
        <v>89.24558587479936</v>
      </c>
      <c r="W12" s="31">
        <v>149</v>
      </c>
      <c r="X12" s="46">
        <f>'[19]2020-21'!$DO14-'16'!X12</f>
        <v>124</v>
      </c>
      <c r="Y12" s="57">
        <f t="shared" si="7"/>
        <v>83.22147651006712</v>
      </c>
      <c r="Z12" s="31">
        <v>136</v>
      </c>
      <c r="AA12" s="46">
        <f>'[19]2020-21'!$DS14-'16'!AA12</f>
        <v>109</v>
      </c>
      <c r="AB12" s="57">
        <f t="shared" si="8"/>
        <v>80.14705882352942</v>
      </c>
      <c r="AC12" s="29"/>
      <c r="AD12" s="32"/>
    </row>
    <row r="13" spans="1:32" s="33" customFormat="1" ht="18" customHeight="1" x14ac:dyDescent="0.25">
      <c r="A13" s="52" t="s">
        <v>32</v>
      </c>
      <c r="B13" s="31">
        <v>1197</v>
      </c>
      <c r="C13" s="85">
        <f>'[19]2020-21'!$C15-'16'!C13</f>
        <v>1046</v>
      </c>
      <c r="D13" s="57">
        <f t="shared" si="0"/>
        <v>87.385129490392643</v>
      </c>
      <c r="E13" s="31">
        <v>521</v>
      </c>
      <c r="F13" s="85">
        <f>'[19]2020-21'!$G15-'16'!F13</f>
        <v>477</v>
      </c>
      <c r="G13" s="57">
        <f t="shared" si="1"/>
        <v>91.554702495201539</v>
      </c>
      <c r="H13" s="31">
        <v>247</v>
      </c>
      <c r="I13" s="85">
        <f>'[19]2020-21'!$O15-'16'!I13</f>
        <v>123</v>
      </c>
      <c r="J13" s="57">
        <f t="shared" si="2"/>
        <v>49.797570850202426</v>
      </c>
      <c r="K13" s="31">
        <v>25</v>
      </c>
      <c r="L13" s="85">
        <f>'[19]2020-21'!$AV15-'16'!L13</f>
        <v>9</v>
      </c>
      <c r="M13" s="57">
        <f t="shared" si="3"/>
        <v>36</v>
      </c>
      <c r="N13" s="91">
        <v>6</v>
      </c>
      <c r="O13" s="85">
        <f>'[19]2020-21'!$BJ15-'16'!O13</f>
        <v>33</v>
      </c>
      <c r="P13" s="57">
        <f t="shared" si="4"/>
        <v>550</v>
      </c>
      <c r="Q13" s="31">
        <v>438</v>
      </c>
      <c r="R13" s="46">
        <f>'[7]1'!$C16-'16'!R13</f>
        <v>417</v>
      </c>
      <c r="S13" s="57">
        <f t="shared" si="5"/>
        <v>95.205479452054803</v>
      </c>
      <c r="T13" s="31">
        <v>834</v>
      </c>
      <c r="U13" s="46">
        <f>'[19]2020-21'!$DK15-'16'!U13</f>
        <v>750</v>
      </c>
      <c r="V13" s="57">
        <f t="shared" si="6"/>
        <v>89.928057553956833</v>
      </c>
      <c r="W13" s="31">
        <v>270</v>
      </c>
      <c r="X13" s="46">
        <f>'[19]2020-21'!$DO15-'16'!X13</f>
        <v>218</v>
      </c>
      <c r="Y13" s="57">
        <f t="shared" si="7"/>
        <v>80.740740740740748</v>
      </c>
      <c r="Z13" s="31">
        <v>229</v>
      </c>
      <c r="AA13" s="46">
        <f>'[19]2020-21'!$DS15-'16'!AA13</f>
        <v>188</v>
      </c>
      <c r="AB13" s="57">
        <f t="shared" si="8"/>
        <v>82.096069868995642</v>
      </c>
      <c r="AC13" s="29"/>
      <c r="AD13" s="32"/>
    </row>
    <row r="14" spans="1:32" s="33" customFormat="1" ht="18" customHeight="1" x14ac:dyDescent="0.25">
      <c r="A14" s="52" t="s">
        <v>33</v>
      </c>
      <c r="B14" s="31">
        <v>258</v>
      </c>
      <c r="C14" s="85">
        <f>'[19]2020-21'!$C16-'16'!C14</f>
        <v>282</v>
      </c>
      <c r="D14" s="57">
        <f t="shared" si="0"/>
        <v>109.30232558139534</v>
      </c>
      <c r="E14" s="31">
        <v>174</v>
      </c>
      <c r="F14" s="85">
        <f>'[19]2020-21'!$G16-'16'!F14</f>
        <v>204</v>
      </c>
      <c r="G14" s="57">
        <f t="shared" si="1"/>
        <v>117.24137931034481</v>
      </c>
      <c r="H14" s="31">
        <v>56</v>
      </c>
      <c r="I14" s="85">
        <f>'[19]2020-21'!$O16-'16'!I14</f>
        <v>47</v>
      </c>
      <c r="J14" s="57">
        <f t="shared" si="2"/>
        <v>83.928571428571431</v>
      </c>
      <c r="K14" s="31">
        <v>8</v>
      </c>
      <c r="L14" s="85">
        <f>'[19]2020-21'!$AV16-'16'!L14</f>
        <v>5</v>
      </c>
      <c r="M14" s="57">
        <f t="shared" si="3"/>
        <v>62.5</v>
      </c>
      <c r="N14" s="91">
        <v>35</v>
      </c>
      <c r="O14" s="85">
        <f>'[19]2020-21'!$BJ16-'16'!O14</f>
        <v>16</v>
      </c>
      <c r="P14" s="57">
        <f t="shared" si="4"/>
        <v>45.714285714285715</v>
      </c>
      <c r="Q14" s="31">
        <v>153</v>
      </c>
      <c r="R14" s="46">
        <f>'[7]1'!$C17-'16'!R14</f>
        <v>177</v>
      </c>
      <c r="S14" s="57">
        <f t="shared" si="5"/>
        <v>115.68627450980394</v>
      </c>
      <c r="T14" s="31">
        <v>168</v>
      </c>
      <c r="U14" s="46">
        <f>'[19]2020-21'!$DK16-'16'!U14</f>
        <v>113</v>
      </c>
      <c r="V14" s="57">
        <f t="shared" si="6"/>
        <v>67.261904761904773</v>
      </c>
      <c r="W14" s="31">
        <v>95</v>
      </c>
      <c r="X14" s="46">
        <f>'[19]2020-21'!$DO16-'16'!X14</f>
        <v>111</v>
      </c>
      <c r="Y14" s="57">
        <f t="shared" si="7"/>
        <v>116.8421052631579</v>
      </c>
      <c r="Z14" s="31">
        <v>84</v>
      </c>
      <c r="AA14" s="46">
        <f>'[19]2020-21'!$DS16-'16'!AA14</f>
        <v>106</v>
      </c>
      <c r="AB14" s="57">
        <f t="shared" si="8"/>
        <v>126.19047619047619</v>
      </c>
      <c r="AC14" s="29"/>
      <c r="AD14" s="32"/>
    </row>
    <row r="15" spans="1:32" s="33" customFormat="1" ht="18" customHeight="1" x14ac:dyDescent="0.25">
      <c r="A15" s="52" t="s">
        <v>34</v>
      </c>
      <c r="B15" s="31">
        <v>1347</v>
      </c>
      <c r="C15" s="85">
        <f>'[19]2020-21'!$C17-'16'!C15</f>
        <v>1067</v>
      </c>
      <c r="D15" s="57">
        <f t="shared" si="0"/>
        <v>79.213066072754273</v>
      </c>
      <c r="E15" s="31">
        <v>660</v>
      </c>
      <c r="F15" s="85">
        <f>'[19]2020-21'!$G17-'16'!F15</f>
        <v>417</v>
      </c>
      <c r="G15" s="57">
        <f t="shared" si="1"/>
        <v>63.181818181818187</v>
      </c>
      <c r="H15" s="31">
        <v>195</v>
      </c>
      <c r="I15" s="85">
        <f>'[19]2020-21'!$O17-'16'!I15</f>
        <v>143</v>
      </c>
      <c r="J15" s="57">
        <f t="shared" si="2"/>
        <v>73.333333333333329</v>
      </c>
      <c r="K15" s="31">
        <v>33</v>
      </c>
      <c r="L15" s="85">
        <f>'[19]2020-21'!$AV17-'16'!L15</f>
        <v>52</v>
      </c>
      <c r="M15" s="57">
        <f t="shared" si="3"/>
        <v>157.57575757575756</v>
      </c>
      <c r="N15" s="91">
        <v>35</v>
      </c>
      <c r="O15" s="85">
        <f>'[19]2020-21'!$BJ17-'16'!O15</f>
        <v>52</v>
      </c>
      <c r="P15" s="57">
        <f t="shared" si="4"/>
        <v>148.57142857142858</v>
      </c>
      <c r="Q15" s="31">
        <v>568</v>
      </c>
      <c r="R15" s="46">
        <f>'[7]1'!$C18-'16'!R15</f>
        <v>374</v>
      </c>
      <c r="S15" s="57">
        <f t="shared" si="5"/>
        <v>65.845070422535215</v>
      </c>
      <c r="T15" s="31">
        <v>1000</v>
      </c>
      <c r="U15" s="46">
        <f>'[19]2020-21'!$DK17-'16'!U15</f>
        <v>762</v>
      </c>
      <c r="V15" s="57">
        <f t="shared" si="6"/>
        <v>76.2</v>
      </c>
      <c r="W15" s="31">
        <v>337</v>
      </c>
      <c r="X15" s="46">
        <f>'[19]2020-21'!$DO17-'16'!X15</f>
        <v>130</v>
      </c>
      <c r="Y15" s="57">
        <f t="shared" si="7"/>
        <v>38.575667655786347</v>
      </c>
      <c r="Z15" s="31">
        <v>289</v>
      </c>
      <c r="AA15" s="46">
        <f>'[19]2020-21'!$DS17-'16'!AA15</f>
        <v>102</v>
      </c>
      <c r="AB15" s="57">
        <f t="shared" si="8"/>
        <v>35.294117647058826</v>
      </c>
      <c r="AC15" s="29"/>
      <c r="AD15" s="32"/>
    </row>
    <row r="16" spans="1:32" s="33" customFormat="1" ht="18" customHeight="1" x14ac:dyDescent="0.25">
      <c r="A16" s="52" t="s">
        <v>35</v>
      </c>
      <c r="B16" s="31">
        <v>773</v>
      </c>
      <c r="C16" s="85">
        <f>'[19]2020-21'!$C18-'16'!C16</f>
        <v>717</v>
      </c>
      <c r="D16" s="57">
        <f t="shared" si="0"/>
        <v>92.755498059508412</v>
      </c>
      <c r="E16" s="31">
        <v>343</v>
      </c>
      <c r="F16" s="85">
        <f>'[19]2020-21'!$G18-'16'!F16</f>
        <v>284</v>
      </c>
      <c r="G16" s="57">
        <f t="shared" si="1"/>
        <v>82.798833819241977</v>
      </c>
      <c r="H16" s="31">
        <v>114</v>
      </c>
      <c r="I16" s="85">
        <f>'[19]2020-21'!$O18-'16'!I16</f>
        <v>86</v>
      </c>
      <c r="J16" s="57">
        <f t="shared" si="2"/>
        <v>75.438596491228068</v>
      </c>
      <c r="K16" s="31">
        <v>14</v>
      </c>
      <c r="L16" s="85">
        <f>'[19]2020-21'!$AV18-'16'!L16</f>
        <v>18</v>
      </c>
      <c r="M16" s="57">
        <f t="shared" si="3"/>
        <v>128.57142857142858</v>
      </c>
      <c r="N16" s="91">
        <v>19</v>
      </c>
      <c r="O16" s="85">
        <f>'[19]2020-21'!$BJ18-'16'!O16</f>
        <v>8</v>
      </c>
      <c r="P16" s="57">
        <f t="shared" si="4"/>
        <v>42.105263157894733</v>
      </c>
      <c r="Q16" s="31">
        <v>314</v>
      </c>
      <c r="R16" s="46">
        <f>'[7]1'!$C19-'16'!R16</f>
        <v>280</v>
      </c>
      <c r="S16" s="57">
        <f t="shared" si="5"/>
        <v>89.171974522292999</v>
      </c>
      <c r="T16" s="31">
        <v>599</v>
      </c>
      <c r="U16" s="46">
        <f>'[19]2020-21'!$DK18-'16'!U16</f>
        <v>535</v>
      </c>
      <c r="V16" s="57">
        <f t="shared" si="6"/>
        <v>89.315525876460768</v>
      </c>
      <c r="W16" s="31">
        <v>169</v>
      </c>
      <c r="X16" s="46">
        <f>'[19]2020-21'!$DO18-'16'!X16</f>
        <v>105</v>
      </c>
      <c r="Y16" s="57">
        <f t="shared" si="7"/>
        <v>62.130177514792898</v>
      </c>
      <c r="Z16" s="31">
        <v>147</v>
      </c>
      <c r="AA16" s="46">
        <f>'[19]2020-21'!$DS18-'16'!AA16</f>
        <v>92</v>
      </c>
      <c r="AB16" s="57">
        <f t="shared" si="8"/>
        <v>62.585034013605444</v>
      </c>
      <c r="AC16" s="29"/>
      <c r="AD16" s="32"/>
    </row>
    <row r="17" spans="1:30" s="33" customFormat="1" ht="18" customHeight="1" x14ac:dyDescent="0.25">
      <c r="A17" s="52" t="s">
        <v>36</v>
      </c>
      <c r="B17" s="31">
        <v>852</v>
      </c>
      <c r="C17" s="85">
        <f>'[19]2020-21'!$C19-'16'!C17</f>
        <v>981</v>
      </c>
      <c r="D17" s="57">
        <f t="shared" si="0"/>
        <v>115.14084507042253</v>
      </c>
      <c r="E17" s="31">
        <v>509</v>
      </c>
      <c r="F17" s="85">
        <f>'[19]2020-21'!$G19-'16'!F17</f>
        <v>641</v>
      </c>
      <c r="G17" s="57">
        <f t="shared" si="1"/>
        <v>125.93320235756384</v>
      </c>
      <c r="H17" s="31">
        <v>220</v>
      </c>
      <c r="I17" s="85">
        <f>'[19]2020-21'!$O19-'16'!I17</f>
        <v>209</v>
      </c>
      <c r="J17" s="57">
        <f t="shared" si="2"/>
        <v>95</v>
      </c>
      <c r="K17" s="31">
        <v>20</v>
      </c>
      <c r="L17" s="85">
        <f>'[19]2020-21'!$AV19-'16'!L17</f>
        <v>21</v>
      </c>
      <c r="M17" s="57">
        <f t="shared" si="3"/>
        <v>105</v>
      </c>
      <c r="N17" s="91">
        <v>7</v>
      </c>
      <c r="O17" s="85">
        <f>'[19]2020-21'!$BJ19-'16'!O17</f>
        <v>13</v>
      </c>
      <c r="P17" s="57">
        <f t="shared" si="4"/>
        <v>185.71428571428572</v>
      </c>
      <c r="Q17" s="31">
        <v>436</v>
      </c>
      <c r="R17" s="46">
        <f>'[7]1'!$C20-'16'!R17</f>
        <v>536</v>
      </c>
      <c r="S17" s="57">
        <f t="shared" si="5"/>
        <v>122.93577981651376</v>
      </c>
      <c r="T17" s="31">
        <v>514</v>
      </c>
      <c r="U17" s="46">
        <f>'[19]2020-21'!$DK19-'16'!U17</f>
        <v>534</v>
      </c>
      <c r="V17" s="57">
        <f t="shared" si="6"/>
        <v>103.8910505836576</v>
      </c>
      <c r="W17" s="31">
        <v>230</v>
      </c>
      <c r="X17" s="46">
        <f>'[19]2020-21'!$DO19-'16'!X17</f>
        <v>259</v>
      </c>
      <c r="Y17" s="57">
        <f t="shared" si="7"/>
        <v>112.60869565217391</v>
      </c>
      <c r="Z17" s="31">
        <v>194</v>
      </c>
      <c r="AA17" s="46">
        <f>'[19]2020-21'!$DS19-'16'!AA17</f>
        <v>237</v>
      </c>
      <c r="AB17" s="57">
        <f t="shared" si="8"/>
        <v>122.16494845360826</v>
      </c>
      <c r="AC17" s="29"/>
      <c r="AD17" s="32"/>
    </row>
    <row r="18" spans="1:30" s="33" customFormat="1" ht="18" customHeight="1" x14ac:dyDescent="0.25">
      <c r="A18" s="52" t="s">
        <v>37</v>
      </c>
      <c r="B18" s="31">
        <v>1202</v>
      </c>
      <c r="C18" s="85">
        <f>'[19]2020-21'!$C20-'16'!C18</f>
        <v>1107</v>
      </c>
      <c r="D18" s="57">
        <f t="shared" si="0"/>
        <v>92.096505823627282</v>
      </c>
      <c r="E18" s="31">
        <v>557</v>
      </c>
      <c r="F18" s="85">
        <f>'[19]2020-21'!$G20-'16'!F18</f>
        <v>506</v>
      </c>
      <c r="G18" s="57">
        <f t="shared" si="1"/>
        <v>90.843806104129271</v>
      </c>
      <c r="H18" s="31">
        <v>213</v>
      </c>
      <c r="I18" s="85">
        <f>'[19]2020-21'!$O20-'16'!I18</f>
        <v>192</v>
      </c>
      <c r="J18" s="57">
        <f t="shared" si="2"/>
        <v>90.140845070422543</v>
      </c>
      <c r="K18" s="31">
        <v>9</v>
      </c>
      <c r="L18" s="85">
        <f>'[19]2020-21'!$AV20-'16'!L18</f>
        <v>16</v>
      </c>
      <c r="M18" s="57">
        <f t="shared" si="3"/>
        <v>177.77777777777777</v>
      </c>
      <c r="N18" s="91">
        <v>12</v>
      </c>
      <c r="O18" s="85">
        <f>'[19]2020-21'!$BJ20-'16'!O18</f>
        <v>14</v>
      </c>
      <c r="P18" s="57">
        <f t="shared" si="4"/>
        <v>116.66666666666667</v>
      </c>
      <c r="Q18" s="31">
        <v>495</v>
      </c>
      <c r="R18" s="46">
        <f>'[7]1'!$C21-'16'!R18</f>
        <v>446</v>
      </c>
      <c r="S18" s="57">
        <f t="shared" si="5"/>
        <v>90.101010101010104</v>
      </c>
      <c r="T18" s="31">
        <v>867</v>
      </c>
      <c r="U18" s="46">
        <f>'[19]2020-21'!$DK20-'16'!U18</f>
        <v>773</v>
      </c>
      <c r="V18" s="57">
        <f t="shared" si="6"/>
        <v>89.158016147635522</v>
      </c>
      <c r="W18" s="31">
        <v>274</v>
      </c>
      <c r="X18" s="46">
        <f>'[19]2020-21'!$DO20-'16'!X18</f>
        <v>182</v>
      </c>
      <c r="Y18" s="57">
        <f t="shared" si="7"/>
        <v>66.423357664233578</v>
      </c>
      <c r="Z18" s="31">
        <v>203</v>
      </c>
      <c r="AA18" s="46">
        <f>'[19]2020-21'!$DS20-'16'!AA18</f>
        <v>142</v>
      </c>
      <c r="AB18" s="57">
        <f t="shared" si="8"/>
        <v>69.950738916256157</v>
      </c>
      <c r="AC18" s="29"/>
      <c r="AD18" s="32"/>
    </row>
    <row r="19" spans="1:30" s="33" customFormat="1" ht="18" customHeight="1" x14ac:dyDescent="0.25">
      <c r="A19" s="52" t="s">
        <v>38</v>
      </c>
      <c r="B19" s="31">
        <v>1983</v>
      </c>
      <c r="C19" s="85">
        <f>'[19]2020-21'!$C21-'16'!C19</f>
        <v>1969</v>
      </c>
      <c r="D19" s="57">
        <f t="shared" si="0"/>
        <v>99.293998991427131</v>
      </c>
      <c r="E19" s="31">
        <v>736</v>
      </c>
      <c r="F19" s="85">
        <f>'[19]2020-21'!$G21-'16'!F19</f>
        <v>776</v>
      </c>
      <c r="G19" s="57">
        <f t="shared" si="1"/>
        <v>105.43478260869566</v>
      </c>
      <c r="H19" s="31">
        <v>302</v>
      </c>
      <c r="I19" s="85">
        <f>'[19]2020-21'!$O21-'16'!I19</f>
        <v>290</v>
      </c>
      <c r="J19" s="57">
        <f t="shared" si="2"/>
        <v>96.026490066225165</v>
      </c>
      <c r="K19" s="31">
        <v>22</v>
      </c>
      <c r="L19" s="85">
        <f>'[19]2020-21'!$AV21-'16'!L19</f>
        <v>23</v>
      </c>
      <c r="M19" s="57">
        <f t="shared" si="3"/>
        <v>104.54545454545455</v>
      </c>
      <c r="N19" s="91">
        <v>4</v>
      </c>
      <c r="O19" s="85">
        <f>'[19]2020-21'!$BJ21-'16'!O19</f>
        <v>25</v>
      </c>
      <c r="P19" s="57">
        <f t="shared" si="4"/>
        <v>625</v>
      </c>
      <c r="Q19" s="31">
        <v>626</v>
      </c>
      <c r="R19" s="46">
        <f>'[7]1'!$C22-'16'!R19</f>
        <v>734</v>
      </c>
      <c r="S19" s="57">
        <f t="shared" si="5"/>
        <v>117.25239616613419</v>
      </c>
      <c r="T19" s="31">
        <v>1491</v>
      </c>
      <c r="U19" s="46">
        <f>'[19]2020-21'!$DK21-'16'!U19</f>
        <v>1275</v>
      </c>
      <c r="V19" s="57">
        <f t="shared" si="6"/>
        <v>85.513078470824951</v>
      </c>
      <c r="W19" s="31">
        <v>361</v>
      </c>
      <c r="X19" s="46">
        <f>'[19]2020-21'!$DO21-'16'!X19</f>
        <v>276</v>
      </c>
      <c r="Y19" s="57">
        <f t="shared" si="7"/>
        <v>76.45429362880887</v>
      </c>
      <c r="Z19" s="31">
        <v>298</v>
      </c>
      <c r="AA19" s="46">
        <f>'[19]2020-21'!$DS21-'16'!AA19</f>
        <v>251</v>
      </c>
      <c r="AB19" s="57">
        <f t="shared" si="8"/>
        <v>84.228187919463082</v>
      </c>
      <c r="AC19" s="29"/>
      <c r="AD19" s="32"/>
    </row>
    <row r="20" spans="1:30" s="33" customFormat="1" ht="18" customHeight="1" x14ac:dyDescent="0.25">
      <c r="A20" s="52" t="s">
        <v>39</v>
      </c>
      <c r="B20" s="31">
        <v>675</v>
      </c>
      <c r="C20" s="85">
        <f>'[19]2020-21'!$C22-'16'!C20</f>
        <v>66</v>
      </c>
      <c r="D20" s="57">
        <f t="shared" si="0"/>
        <v>9.7777777777777786</v>
      </c>
      <c r="E20" s="31">
        <v>392</v>
      </c>
      <c r="F20" s="85">
        <f>'[19]2020-21'!$G22-'16'!F20</f>
        <v>19</v>
      </c>
      <c r="G20" s="57">
        <f t="shared" si="1"/>
        <v>4.8469387755102042</v>
      </c>
      <c r="H20" s="31">
        <v>191</v>
      </c>
      <c r="I20" s="85">
        <f>'[19]2020-21'!$O22-'16'!I20</f>
        <v>22</v>
      </c>
      <c r="J20" s="57">
        <f t="shared" si="2"/>
        <v>11.518324607329843</v>
      </c>
      <c r="K20" s="31">
        <v>33</v>
      </c>
      <c r="L20" s="85">
        <f>'[19]2020-21'!$AV22-'16'!L20</f>
        <v>0</v>
      </c>
      <c r="M20" s="57">
        <f t="shared" si="3"/>
        <v>0</v>
      </c>
      <c r="N20" s="91">
        <v>85</v>
      </c>
      <c r="O20" s="85">
        <f>'[19]2020-21'!$BJ22-'16'!O20</f>
        <v>2</v>
      </c>
      <c r="P20" s="57">
        <f t="shared" si="4"/>
        <v>2.3529411764705883</v>
      </c>
      <c r="Q20" s="31">
        <v>332</v>
      </c>
      <c r="R20" s="46">
        <f>'[7]1'!$C23-'16'!R20</f>
        <v>18</v>
      </c>
      <c r="S20" s="57">
        <f t="shared" si="5"/>
        <v>5.4216867469879517</v>
      </c>
      <c r="T20" s="31">
        <v>414</v>
      </c>
      <c r="U20" s="46">
        <f>'[19]2020-21'!$DK22-'16'!U20</f>
        <v>51</v>
      </c>
      <c r="V20" s="57">
        <f t="shared" si="6"/>
        <v>12.318840579710146</v>
      </c>
      <c r="W20" s="31">
        <v>163</v>
      </c>
      <c r="X20" s="46">
        <f>'[19]2020-21'!$DO22-'16'!X20</f>
        <v>6</v>
      </c>
      <c r="Y20" s="57">
        <f t="shared" si="7"/>
        <v>3.6809815950920246</v>
      </c>
      <c r="Z20" s="31">
        <v>121</v>
      </c>
      <c r="AA20" s="46">
        <f>'[19]2020-21'!$DS22-'16'!AA20</f>
        <v>5</v>
      </c>
      <c r="AB20" s="57">
        <f t="shared" si="8"/>
        <v>4.1322314049586781</v>
      </c>
      <c r="AC20" s="29"/>
      <c r="AD20" s="32"/>
    </row>
    <row r="21" spans="1:30" s="33" customFormat="1" ht="18" customHeight="1" x14ac:dyDescent="0.25">
      <c r="A21" s="52" t="s">
        <v>40</v>
      </c>
      <c r="B21" s="31">
        <v>910</v>
      </c>
      <c r="C21" s="85">
        <f>'[19]2020-21'!$C23-'16'!C21</f>
        <v>792</v>
      </c>
      <c r="D21" s="57">
        <f t="shared" si="0"/>
        <v>87.032967032967036</v>
      </c>
      <c r="E21" s="31">
        <v>499</v>
      </c>
      <c r="F21" s="85">
        <f>'[19]2020-21'!$G23-'16'!F21</f>
        <v>463</v>
      </c>
      <c r="G21" s="57">
        <f t="shared" si="1"/>
        <v>92.785571142284567</v>
      </c>
      <c r="H21" s="31">
        <v>280</v>
      </c>
      <c r="I21" s="85">
        <f>'[19]2020-21'!$O23-'16'!I21</f>
        <v>201</v>
      </c>
      <c r="J21" s="57">
        <f t="shared" si="2"/>
        <v>71.785714285714292</v>
      </c>
      <c r="K21" s="31">
        <v>16</v>
      </c>
      <c r="L21" s="85">
        <f>'[19]2020-21'!$AV23-'16'!L21</f>
        <v>12</v>
      </c>
      <c r="M21" s="57">
        <f t="shared" si="3"/>
        <v>75</v>
      </c>
      <c r="N21" s="91">
        <v>59</v>
      </c>
      <c r="O21" s="85">
        <f>'[19]2020-21'!$BJ23-'16'!O21</f>
        <v>20</v>
      </c>
      <c r="P21" s="57">
        <f t="shared" si="4"/>
        <v>33.898305084745758</v>
      </c>
      <c r="Q21" s="31">
        <v>335</v>
      </c>
      <c r="R21" s="46">
        <f>'[7]1'!$C24-'16'!R21</f>
        <v>379</v>
      </c>
      <c r="S21" s="57">
        <f t="shared" si="5"/>
        <v>113.13432835820896</v>
      </c>
      <c r="T21" s="31">
        <v>493</v>
      </c>
      <c r="U21" s="46">
        <f>'[19]2020-21'!$DK23-'16'!U21</f>
        <v>414</v>
      </c>
      <c r="V21" s="57">
        <f t="shared" si="6"/>
        <v>83.975659229208915</v>
      </c>
      <c r="W21" s="31">
        <v>241</v>
      </c>
      <c r="X21" s="46">
        <f>'[19]2020-21'!$DO23-'16'!X21</f>
        <v>161</v>
      </c>
      <c r="Y21" s="57">
        <f t="shared" si="7"/>
        <v>66.804979253112023</v>
      </c>
      <c r="Z21" s="31">
        <v>192</v>
      </c>
      <c r="AA21" s="46">
        <f>'[19]2020-21'!$DS23-'16'!AA21</f>
        <v>140</v>
      </c>
      <c r="AB21" s="57">
        <f t="shared" si="8"/>
        <v>72.916666666666657</v>
      </c>
      <c r="AC21" s="29"/>
      <c r="AD21" s="32"/>
    </row>
    <row r="22" spans="1:30" s="33" customFormat="1" ht="18" customHeight="1" x14ac:dyDescent="0.25">
      <c r="A22" s="52" t="s">
        <v>41</v>
      </c>
      <c r="B22" s="31">
        <v>518</v>
      </c>
      <c r="C22" s="85">
        <f>'[19]2020-21'!$C24-'16'!C22</f>
        <v>432</v>
      </c>
      <c r="D22" s="57">
        <f t="shared" si="0"/>
        <v>83.397683397683394</v>
      </c>
      <c r="E22" s="31">
        <v>451</v>
      </c>
      <c r="F22" s="85">
        <f>'[19]2020-21'!$G24-'16'!F22</f>
        <v>405</v>
      </c>
      <c r="G22" s="57">
        <f t="shared" si="1"/>
        <v>89.800443458980041</v>
      </c>
      <c r="H22" s="31">
        <v>149</v>
      </c>
      <c r="I22" s="85">
        <f>'[19]2020-21'!$O24-'16'!I22</f>
        <v>124</v>
      </c>
      <c r="J22" s="57">
        <f t="shared" si="2"/>
        <v>83.22147651006712</v>
      </c>
      <c r="K22" s="31">
        <v>16</v>
      </c>
      <c r="L22" s="85">
        <f>'[19]2020-21'!$AV24-'16'!L22</f>
        <v>21</v>
      </c>
      <c r="M22" s="57">
        <f t="shared" si="3"/>
        <v>131.25</v>
      </c>
      <c r="N22" s="91">
        <v>14</v>
      </c>
      <c r="O22" s="85">
        <f>'[19]2020-21'!$BJ24-'16'!O22</f>
        <v>1</v>
      </c>
      <c r="P22" s="57">
        <f t="shared" si="4"/>
        <v>7.1428571428571423</v>
      </c>
      <c r="Q22" s="31">
        <v>389</v>
      </c>
      <c r="R22" s="46">
        <f>'[7]1'!$C25-'16'!R22</f>
        <v>403</v>
      </c>
      <c r="S22" s="57">
        <f t="shared" si="5"/>
        <v>103.59897172236504</v>
      </c>
      <c r="T22" s="31">
        <v>226</v>
      </c>
      <c r="U22" s="46">
        <f>'[19]2020-21'!$DK24-'16'!U22</f>
        <v>174</v>
      </c>
      <c r="V22" s="57">
        <f t="shared" si="6"/>
        <v>76.991150442477874</v>
      </c>
      <c r="W22" s="31">
        <v>216</v>
      </c>
      <c r="X22" s="46">
        <f>'[19]2020-21'!$DO24-'16'!X22</f>
        <v>156</v>
      </c>
      <c r="Y22" s="57">
        <f t="shared" si="7"/>
        <v>72.222222222222214</v>
      </c>
      <c r="Z22" s="31">
        <v>170</v>
      </c>
      <c r="AA22" s="46">
        <f>'[19]2020-21'!$DS24-'16'!AA22</f>
        <v>128</v>
      </c>
      <c r="AB22" s="57">
        <f t="shared" si="8"/>
        <v>75.294117647058826</v>
      </c>
      <c r="AC22" s="29"/>
      <c r="AD22" s="32"/>
    </row>
    <row r="23" spans="1:30" s="33" customFormat="1" ht="18" customHeight="1" x14ac:dyDescent="0.25">
      <c r="A23" s="52" t="s">
        <v>42</v>
      </c>
      <c r="B23" s="31">
        <v>679</v>
      </c>
      <c r="C23" s="85">
        <f>'[19]2020-21'!$C25-'16'!C23</f>
        <v>681</v>
      </c>
      <c r="D23" s="57">
        <f t="shared" si="0"/>
        <v>100.29455081001473</v>
      </c>
      <c r="E23" s="31">
        <v>418</v>
      </c>
      <c r="F23" s="85">
        <f>'[19]2020-21'!$G25-'16'!F23</f>
        <v>442</v>
      </c>
      <c r="G23" s="57">
        <f t="shared" si="1"/>
        <v>105.74162679425838</v>
      </c>
      <c r="H23" s="31">
        <v>98</v>
      </c>
      <c r="I23" s="85">
        <f>'[19]2020-21'!$O25-'16'!I23</f>
        <v>78</v>
      </c>
      <c r="J23" s="57">
        <f t="shared" si="2"/>
        <v>79.591836734693871</v>
      </c>
      <c r="K23" s="31">
        <v>6</v>
      </c>
      <c r="L23" s="85">
        <f>'[19]2020-21'!$AV25-'16'!L23</f>
        <v>8</v>
      </c>
      <c r="M23" s="57">
        <f t="shared" si="3"/>
        <v>133.33333333333331</v>
      </c>
      <c r="N23" s="91">
        <v>3</v>
      </c>
      <c r="O23" s="85">
        <f>'[19]2020-21'!$BJ25-'16'!O23</f>
        <v>7</v>
      </c>
      <c r="P23" s="57">
        <f t="shared" si="4"/>
        <v>233.33333333333334</v>
      </c>
      <c r="Q23" s="31">
        <v>306</v>
      </c>
      <c r="R23" s="46">
        <f>'[7]1'!$C26-'16'!R23</f>
        <v>350</v>
      </c>
      <c r="S23" s="57">
        <f t="shared" si="5"/>
        <v>114.37908496732025</v>
      </c>
      <c r="T23" s="31">
        <v>464</v>
      </c>
      <c r="U23" s="46">
        <f>'[19]2020-21'!$DK25-'16'!U23</f>
        <v>471</v>
      </c>
      <c r="V23" s="57">
        <f t="shared" si="6"/>
        <v>101.50862068965519</v>
      </c>
      <c r="W23" s="31">
        <v>218</v>
      </c>
      <c r="X23" s="46">
        <f>'[19]2020-21'!$DO25-'16'!X23</f>
        <v>233</v>
      </c>
      <c r="Y23" s="57">
        <f t="shared" si="7"/>
        <v>106.88073394495412</v>
      </c>
      <c r="Z23" s="31">
        <v>171</v>
      </c>
      <c r="AA23" s="46">
        <f>'[19]2020-21'!$DS25-'16'!AA23</f>
        <v>165</v>
      </c>
      <c r="AB23" s="57">
        <f t="shared" si="8"/>
        <v>96.491228070175438</v>
      </c>
      <c r="AC23" s="29"/>
      <c r="AD23" s="32"/>
    </row>
    <row r="24" spans="1:30" s="33" customFormat="1" ht="18" customHeight="1" x14ac:dyDescent="0.25">
      <c r="A24" s="52" t="s">
        <v>43</v>
      </c>
      <c r="B24" s="31">
        <v>589</v>
      </c>
      <c r="C24" s="85">
        <f>'[19]2020-21'!$C26-'16'!C24</f>
        <v>560</v>
      </c>
      <c r="D24" s="57">
        <f t="shared" si="0"/>
        <v>95.076400679117143</v>
      </c>
      <c r="E24" s="31">
        <v>308</v>
      </c>
      <c r="F24" s="85">
        <f>'[19]2020-21'!$G26-'16'!F24</f>
        <v>318</v>
      </c>
      <c r="G24" s="57">
        <f t="shared" si="1"/>
        <v>103.24675324675326</v>
      </c>
      <c r="H24" s="31">
        <v>81</v>
      </c>
      <c r="I24" s="85">
        <f>'[19]2020-21'!$O26-'16'!I24</f>
        <v>69</v>
      </c>
      <c r="J24" s="57">
        <f t="shared" si="2"/>
        <v>85.18518518518519</v>
      </c>
      <c r="K24" s="31">
        <v>5</v>
      </c>
      <c r="L24" s="85">
        <f>'[19]2020-21'!$AV26-'16'!L24</f>
        <v>1</v>
      </c>
      <c r="M24" s="57">
        <f t="shared" si="3"/>
        <v>20</v>
      </c>
      <c r="N24" s="91">
        <v>31</v>
      </c>
      <c r="O24" s="85">
        <f>'[19]2020-21'!$BJ26-'16'!O24</f>
        <v>29</v>
      </c>
      <c r="P24" s="57">
        <f t="shared" si="4"/>
        <v>93.548387096774192</v>
      </c>
      <c r="Q24" s="31">
        <v>269</v>
      </c>
      <c r="R24" s="46">
        <f>'[7]1'!$C27-'16'!R24</f>
        <v>271</v>
      </c>
      <c r="S24" s="57">
        <f t="shared" si="5"/>
        <v>100.74349442379183</v>
      </c>
      <c r="T24" s="31">
        <v>411</v>
      </c>
      <c r="U24" s="46">
        <f>'[19]2020-21'!$DK26-'16'!U24</f>
        <v>167</v>
      </c>
      <c r="V24" s="57">
        <f t="shared" si="6"/>
        <v>40.632603406326034</v>
      </c>
      <c r="W24" s="31">
        <v>160</v>
      </c>
      <c r="X24" s="46">
        <f>'[19]2020-21'!$DO26-'16'!X24</f>
        <v>163</v>
      </c>
      <c r="Y24" s="57">
        <f t="shared" si="7"/>
        <v>101.875</v>
      </c>
      <c r="Z24" s="31">
        <v>137</v>
      </c>
      <c r="AA24" s="46">
        <f>'[19]2020-21'!$DS26-'16'!AA24</f>
        <v>136</v>
      </c>
      <c r="AB24" s="57">
        <f t="shared" si="8"/>
        <v>99.270072992700733</v>
      </c>
      <c r="AC24" s="29"/>
      <c r="AD24" s="32"/>
    </row>
    <row r="25" spans="1:30" s="33" customFormat="1" ht="18" customHeight="1" x14ac:dyDescent="0.25">
      <c r="A25" s="53" t="s">
        <v>44</v>
      </c>
      <c r="B25" s="31">
        <v>895</v>
      </c>
      <c r="C25" s="85">
        <f>'[19]2020-21'!$C27-'16'!C25</f>
        <v>787</v>
      </c>
      <c r="D25" s="57">
        <f t="shared" si="0"/>
        <v>87.932960893854755</v>
      </c>
      <c r="E25" s="31">
        <v>570</v>
      </c>
      <c r="F25" s="85">
        <f>'[19]2020-21'!$G27-'16'!F25</f>
        <v>454</v>
      </c>
      <c r="G25" s="57">
        <f t="shared" si="1"/>
        <v>79.649122807017548</v>
      </c>
      <c r="H25" s="31">
        <v>164</v>
      </c>
      <c r="I25" s="85">
        <f>'[19]2020-21'!$O27-'16'!I25</f>
        <v>124</v>
      </c>
      <c r="J25" s="57">
        <f t="shared" si="2"/>
        <v>75.609756097560975</v>
      </c>
      <c r="K25" s="31">
        <v>23</v>
      </c>
      <c r="L25" s="85">
        <f>'[19]2020-21'!$AV27-'16'!L25</f>
        <v>7</v>
      </c>
      <c r="M25" s="57">
        <f t="shared" si="3"/>
        <v>30.434782608695656</v>
      </c>
      <c r="N25" s="91">
        <v>38</v>
      </c>
      <c r="O25" s="85">
        <f>'[19]2020-21'!$BJ27-'16'!O25</f>
        <v>48</v>
      </c>
      <c r="P25" s="57">
        <f t="shared" si="4"/>
        <v>126.31578947368421</v>
      </c>
      <c r="Q25" s="31">
        <v>412</v>
      </c>
      <c r="R25" s="46">
        <f>'[7]1'!$C28-'16'!R25</f>
        <v>418</v>
      </c>
      <c r="S25" s="57">
        <f t="shared" si="5"/>
        <v>101.45631067961165</v>
      </c>
      <c r="T25" s="31">
        <v>590</v>
      </c>
      <c r="U25" s="46">
        <f>'[19]2020-21'!$DK27-'16'!U25</f>
        <v>493</v>
      </c>
      <c r="V25" s="57">
        <f t="shared" si="6"/>
        <v>83.559322033898312</v>
      </c>
      <c r="W25" s="31">
        <v>304</v>
      </c>
      <c r="X25" s="46">
        <f>'[19]2020-21'!$DO27-'16'!X25</f>
        <v>173</v>
      </c>
      <c r="Y25" s="57">
        <f t="shared" si="7"/>
        <v>56.907894736842103</v>
      </c>
      <c r="Z25" s="31">
        <v>247</v>
      </c>
      <c r="AA25" s="46">
        <f>'[19]2020-21'!$DS27-'16'!AA25</f>
        <v>145</v>
      </c>
      <c r="AB25" s="57">
        <f t="shared" si="8"/>
        <v>58.704453441295549</v>
      </c>
      <c r="AC25" s="29"/>
      <c r="AD25" s="32"/>
    </row>
    <row r="26" spans="1:30" s="33" customFormat="1" ht="18" customHeight="1" x14ac:dyDescent="0.25">
      <c r="A26" s="52" t="s">
        <v>45</v>
      </c>
      <c r="B26" s="31">
        <v>21248</v>
      </c>
      <c r="C26" s="85">
        <f>'[19]2020-21'!$C28-'16'!C26</f>
        <v>19644</v>
      </c>
      <c r="D26" s="57">
        <f t="shared" si="0"/>
        <v>92.451054216867462</v>
      </c>
      <c r="E26" s="31">
        <v>7064</v>
      </c>
      <c r="F26" s="85">
        <f>'[19]2020-21'!$G28-'16'!F26</f>
        <v>6533</v>
      </c>
      <c r="G26" s="57">
        <f t="shared" si="1"/>
        <v>92.483012457531146</v>
      </c>
      <c r="H26" s="31">
        <v>2399</v>
      </c>
      <c r="I26" s="85">
        <f>'[19]2020-21'!$O28-'16'!I26</f>
        <v>1478</v>
      </c>
      <c r="J26" s="57">
        <f t="shared" si="2"/>
        <v>61.609003751563151</v>
      </c>
      <c r="K26" s="31">
        <v>190</v>
      </c>
      <c r="L26" s="85">
        <f>'[19]2020-21'!$AV28-'16'!L26</f>
        <v>207</v>
      </c>
      <c r="M26" s="57">
        <f t="shared" si="3"/>
        <v>108.94736842105263</v>
      </c>
      <c r="N26" s="91">
        <v>217</v>
      </c>
      <c r="O26" s="85">
        <f>'[19]2020-21'!$BJ28-'16'!O26</f>
        <v>99</v>
      </c>
      <c r="P26" s="57">
        <f t="shared" si="4"/>
        <v>45.622119815668206</v>
      </c>
      <c r="Q26" s="31">
        <v>4602</v>
      </c>
      <c r="R26" s="46">
        <f>'[7]1'!$C29-'16'!R26</f>
        <v>4758</v>
      </c>
      <c r="S26" s="57">
        <f t="shared" si="5"/>
        <v>103.38983050847457</v>
      </c>
      <c r="T26" s="31">
        <v>17716</v>
      </c>
      <c r="U26" s="46">
        <f>'[19]2020-21'!$DK28-'16'!U26</f>
        <v>11950</v>
      </c>
      <c r="V26" s="57">
        <f t="shared" si="6"/>
        <v>67.453149695190788</v>
      </c>
      <c r="W26" s="31">
        <v>4008</v>
      </c>
      <c r="X26" s="46">
        <f>'[19]2020-21'!$DO28-'16'!X26</f>
        <v>2472</v>
      </c>
      <c r="Y26" s="57">
        <f t="shared" si="7"/>
        <v>61.676646706586823</v>
      </c>
      <c r="Z26" s="31">
        <v>3094</v>
      </c>
      <c r="AA26" s="46">
        <f>'[19]2020-21'!$DS28-'16'!AA26</f>
        <v>2061</v>
      </c>
      <c r="AB26" s="57">
        <f t="shared" si="8"/>
        <v>66.61279896574014</v>
      </c>
      <c r="AC26" s="29"/>
      <c r="AD26" s="32"/>
    </row>
    <row r="27" spans="1:30" s="33" customFormat="1" ht="18" customHeight="1" x14ac:dyDescent="0.25">
      <c r="A27" s="52" t="s">
        <v>46</v>
      </c>
      <c r="B27" s="31">
        <v>7153</v>
      </c>
      <c r="C27" s="85">
        <f>'[19]2020-21'!$C29-'16'!C27</f>
        <v>6597</v>
      </c>
      <c r="D27" s="57">
        <f t="shared" si="0"/>
        <v>92.227037606598628</v>
      </c>
      <c r="E27" s="31">
        <v>1965</v>
      </c>
      <c r="F27" s="85">
        <f>'[19]2020-21'!$G29-'16'!F27</f>
        <v>1755</v>
      </c>
      <c r="G27" s="57">
        <f t="shared" si="1"/>
        <v>89.312977099236647</v>
      </c>
      <c r="H27" s="31">
        <v>748</v>
      </c>
      <c r="I27" s="85">
        <f>'[19]2020-21'!$O29-'16'!I27</f>
        <v>512</v>
      </c>
      <c r="J27" s="57">
        <f t="shared" si="2"/>
        <v>68.449197860962556</v>
      </c>
      <c r="K27" s="31">
        <v>136</v>
      </c>
      <c r="L27" s="85">
        <f>'[19]2020-21'!$AV29-'16'!L27</f>
        <v>126</v>
      </c>
      <c r="M27" s="57">
        <f t="shared" si="3"/>
        <v>92.64705882352942</v>
      </c>
      <c r="N27" s="91">
        <v>93</v>
      </c>
      <c r="O27" s="85">
        <f>'[19]2020-21'!$BJ29-'16'!O27</f>
        <v>116</v>
      </c>
      <c r="P27" s="57">
        <f t="shared" si="4"/>
        <v>124.73118279569893</v>
      </c>
      <c r="Q27" s="31">
        <v>1842</v>
      </c>
      <c r="R27" s="46">
        <f>'[7]1'!$C30-'16'!R27</f>
        <v>1684</v>
      </c>
      <c r="S27" s="57">
        <f t="shared" si="5"/>
        <v>91.42236699239956</v>
      </c>
      <c r="T27" s="31">
        <v>5764</v>
      </c>
      <c r="U27" s="46">
        <f>'[19]2020-21'!$DK29-'16'!U27</f>
        <v>5245</v>
      </c>
      <c r="V27" s="57">
        <f t="shared" si="6"/>
        <v>90.995836224843856</v>
      </c>
      <c r="W27" s="31">
        <v>977</v>
      </c>
      <c r="X27" s="46">
        <f>'[19]2020-21'!$DO29-'16'!X27</f>
        <v>618</v>
      </c>
      <c r="Y27" s="57">
        <f t="shared" si="7"/>
        <v>63.254861821903788</v>
      </c>
      <c r="Z27" s="31">
        <v>790</v>
      </c>
      <c r="AA27" s="46">
        <f>'[19]2020-21'!$DS29-'16'!AA27</f>
        <v>507</v>
      </c>
      <c r="AB27" s="57">
        <f t="shared" si="8"/>
        <v>64.177215189873422</v>
      </c>
      <c r="AC27" s="29"/>
      <c r="AD27" s="32"/>
    </row>
    <row r="28" spans="1:30" s="33" customFormat="1" ht="18" customHeight="1" x14ac:dyDescent="0.25">
      <c r="A28" s="54" t="s">
        <v>47</v>
      </c>
      <c r="B28" s="31">
        <v>5249</v>
      </c>
      <c r="C28" s="85">
        <f>'[19]2020-21'!$C30-'16'!C28</f>
        <v>4726</v>
      </c>
      <c r="D28" s="57">
        <f t="shared" si="0"/>
        <v>90.036197370927795</v>
      </c>
      <c r="E28" s="31">
        <v>1967</v>
      </c>
      <c r="F28" s="85">
        <f>'[19]2020-21'!$G30-'16'!F28</f>
        <v>1607</v>
      </c>
      <c r="G28" s="57">
        <f t="shared" si="1"/>
        <v>81.698017285205893</v>
      </c>
      <c r="H28" s="31">
        <v>770</v>
      </c>
      <c r="I28" s="85">
        <f>'[19]2020-21'!$O30-'16'!I28</f>
        <v>611</v>
      </c>
      <c r="J28" s="57">
        <f t="shared" si="2"/>
        <v>79.350649350649348</v>
      </c>
      <c r="K28" s="31">
        <v>51</v>
      </c>
      <c r="L28" s="85">
        <f>'[19]2020-21'!$AV30-'16'!L28</f>
        <v>73</v>
      </c>
      <c r="M28" s="57">
        <f t="shared" si="3"/>
        <v>143.13725490196077</v>
      </c>
      <c r="N28" s="91">
        <v>67</v>
      </c>
      <c r="O28" s="85">
        <f>'[19]2020-21'!$BJ30-'16'!O28</f>
        <v>70</v>
      </c>
      <c r="P28" s="57">
        <f t="shared" si="4"/>
        <v>104.4776119402985</v>
      </c>
      <c r="Q28" s="31">
        <v>1810</v>
      </c>
      <c r="R28" s="46">
        <f>'[7]1'!$C31-'16'!R28</f>
        <v>1563</v>
      </c>
      <c r="S28" s="57">
        <f t="shared" si="5"/>
        <v>86.353591160221001</v>
      </c>
      <c r="T28" s="31">
        <v>3958</v>
      </c>
      <c r="U28" s="46">
        <f>'[19]2020-21'!$DK30-'16'!U28</f>
        <v>1133</v>
      </c>
      <c r="V28" s="57">
        <f t="shared" si="6"/>
        <v>28.625568468923703</v>
      </c>
      <c r="W28" s="31">
        <v>1036</v>
      </c>
      <c r="X28" s="46">
        <f>'[19]2020-21'!$DO30-'16'!X28</f>
        <v>521</v>
      </c>
      <c r="Y28" s="57">
        <f t="shared" si="7"/>
        <v>50.289575289575296</v>
      </c>
      <c r="Z28" s="31">
        <v>856</v>
      </c>
      <c r="AA28" s="46">
        <f>'[19]2020-21'!$DS30-'16'!AA28</f>
        <v>446</v>
      </c>
      <c r="AB28" s="57">
        <f t="shared" si="8"/>
        <v>52.10280373831776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N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I7" activePane="bottomRight" state="frozen"/>
      <selection activeCell="E12" sqref="E12"/>
      <selection pane="topRight" activeCell="E12" sqref="E12"/>
      <selection pane="bottomLeft" activeCell="E12" sqref="E12"/>
      <selection pane="bottomRight" activeCell="R16" sqref="R16"/>
    </sheetView>
  </sheetViews>
  <sheetFormatPr defaultRowHeight="14.25" x14ac:dyDescent="0.2"/>
  <cols>
    <col min="1" max="1" width="29.140625" style="37" customWidth="1"/>
    <col min="2" max="2" width="11" style="37" customWidth="1"/>
    <col min="3" max="3" width="9.85546875" style="37" customWidth="1"/>
    <col min="4" max="4" width="8.28515625" style="37" customWidth="1"/>
    <col min="5" max="6" width="11.7109375" style="37" customWidth="1"/>
    <col min="7" max="7" width="7.42578125" style="37" customWidth="1"/>
    <col min="8" max="8" width="11.85546875" style="37" customWidth="1"/>
    <col min="9" max="9" width="11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10" style="37" customWidth="1"/>
    <col min="15" max="15" width="9.140625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66" customHeight="1" x14ac:dyDescent="0.35">
      <c r="B1" s="130" t="s">
        <v>88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62"/>
      <c r="O1" s="62"/>
      <c r="P1" s="62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11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23301</v>
      </c>
      <c r="C7" s="28">
        <f>SUM(C8:C28)</f>
        <v>23371</v>
      </c>
      <c r="D7" s="56">
        <f>IF(B7=0,0,C7/B7)*100</f>
        <v>100.30041629114631</v>
      </c>
      <c r="E7" s="28">
        <f>SUM(E8:E28)</f>
        <v>10547</v>
      </c>
      <c r="F7" s="28">
        <f>SUM(F8:F28)</f>
        <v>10795</v>
      </c>
      <c r="G7" s="56">
        <f>IF(E7=0,0,F7/E7)*100</f>
        <v>102.35137953920545</v>
      </c>
      <c r="H7" s="28">
        <f>SUM(H8:H28)</f>
        <v>3962</v>
      </c>
      <c r="I7" s="28">
        <f>SUM(I8:I28)</f>
        <v>3293</v>
      </c>
      <c r="J7" s="56">
        <f>IF(H7=0,0,I7/H7)*100</f>
        <v>83.114588591620404</v>
      </c>
      <c r="K7" s="28">
        <f>SUM(K8:K28)</f>
        <v>794</v>
      </c>
      <c r="L7" s="28">
        <f>SUM(L8:L28)</f>
        <v>796</v>
      </c>
      <c r="M7" s="56">
        <f>IF(K7=0,0,L7/K7)*100</f>
        <v>100.25188916876576</v>
      </c>
      <c r="N7" s="28">
        <f>SUM(N8:N28)</f>
        <v>876</v>
      </c>
      <c r="O7" s="28">
        <f>SUM(O8:O28)</f>
        <v>867</v>
      </c>
      <c r="P7" s="56">
        <f>IF(N7=0,0,O7/N7)*100</f>
        <v>98.972602739726028</v>
      </c>
      <c r="Q7" s="28">
        <f>SUM(Q8:Q28)</f>
        <v>9087</v>
      </c>
      <c r="R7" s="28">
        <f>SUM(R8:R28)</f>
        <v>9668</v>
      </c>
      <c r="S7" s="56">
        <f>IF(Q7=0,0,R7/Q7)*100</f>
        <v>106.39374931220425</v>
      </c>
      <c r="T7" s="28">
        <f>SUM(T8:T28)</f>
        <v>16638</v>
      </c>
      <c r="U7" s="28">
        <f>SUM(U8:U28)</f>
        <v>14836</v>
      </c>
      <c r="V7" s="56">
        <f>IF(T7=0,0,U7/T7)*100</f>
        <v>89.169371318668112</v>
      </c>
      <c r="W7" s="28">
        <f>SUM(W8:W28)</f>
        <v>4963</v>
      </c>
      <c r="X7" s="28">
        <f>SUM(X8:X28)</f>
        <v>4445</v>
      </c>
      <c r="Y7" s="56">
        <f>IF(W7=0,0,X7/W7)*100</f>
        <v>89.562764456981668</v>
      </c>
      <c r="Z7" s="28">
        <f>SUM(Z8:Z28)</f>
        <v>4215</v>
      </c>
      <c r="AA7" s="28">
        <f>SUM(AA8:AA28)</f>
        <v>3973</v>
      </c>
      <c r="AB7" s="56">
        <f>IF(Z7=0,0,AA7/Z7)*100</f>
        <v>94.258600237247919</v>
      </c>
      <c r="AC7" s="29"/>
      <c r="AF7" s="33"/>
    </row>
    <row r="8" spans="1:32" s="33" customFormat="1" ht="18" customHeight="1" x14ac:dyDescent="0.25">
      <c r="A8" s="51" t="s">
        <v>27</v>
      </c>
      <c r="B8" s="31">
        <v>1907</v>
      </c>
      <c r="C8" s="31">
        <f>[20]Шаблон!$M8+[20]Шаблон!$K8-[20]Шаблон!$L8+[21]Шаблон!$D8</f>
        <v>1887</v>
      </c>
      <c r="D8" s="57">
        <f t="shared" ref="D8:D28" si="0">IF(B8=0,0,C8/B8)*100</f>
        <v>98.951232302045099</v>
      </c>
      <c r="E8" s="31">
        <v>770</v>
      </c>
      <c r="F8" s="31">
        <f>[21]Шаблон!$D8</f>
        <v>840</v>
      </c>
      <c r="G8" s="57">
        <f t="shared" ref="G8:G28" si="1">IF(E8=0,0,F8/E8)*100</f>
        <v>109.09090909090908</v>
      </c>
      <c r="H8" s="31">
        <v>324</v>
      </c>
      <c r="I8" s="31">
        <f>[21]Шаблон!$F8+[20]Шаблон!$D8</f>
        <v>273</v>
      </c>
      <c r="J8" s="57">
        <f t="shared" ref="J8:J28" si="2">IF(H8=0,0,I8/H8)*100</f>
        <v>84.259259259259252</v>
      </c>
      <c r="K8" s="31">
        <v>89</v>
      </c>
      <c r="L8" s="31">
        <f>[21]Шаблон!$J8</f>
        <v>126</v>
      </c>
      <c r="M8" s="57">
        <f t="shared" ref="M8:M28" si="3">IF(K8=0,0,L8/K8)*100</f>
        <v>141.57303370786516</v>
      </c>
      <c r="N8" s="89">
        <v>74</v>
      </c>
      <c r="O8" s="31">
        <f>[21]Шаблон!$K8+[21]Шаблон!$L8+[20]Шаблон!$G8</f>
        <v>49</v>
      </c>
      <c r="P8" s="57">
        <f t="shared" ref="P8:P28" si="4">IF(N8=0,0,O8/N8)*100</f>
        <v>66.21621621621621</v>
      </c>
      <c r="Q8" s="31">
        <v>692</v>
      </c>
      <c r="R8" s="46">
        <f>[21]Шаблон!$M8</f>
        <v>822</v>
      </c>
      <c r="S8" s="57">
        <f t="shared" ref="S8:S28" si="5">IF(Q8=0,0,R8/Q8)*100</f>
        <v>118.78612716763006</v>
      </c>
      <c r="T8" s="31">
        <v>1398</v>
      </c>
      <c r="U8" s="46">
        <f>[20]Шаблон!$M8+[21]Шаблон!$P8</f>
        <v>1374</v>
      </c>
      <c r="V8" s="57">
        <f t="shared" ref="V8:V28" si="6">IF(T8=0,0,U8/T8)*100</f>
        <v>98.283261802575112</v>
      </c>
      <c r="W8" s="31">
        <v>335</v>
      </c>
      <c r="X8" s="46">
        <f>[21]Шаблон!$P8</f>
        <v>337</v>
      </c>
      <c r="Y8" s="57">
        <f t="shared" ref="Y8:Y28" si="7">IF(W8=0,0,X8/W8)*100</f>
        <v>100.59701492537314</v>
      </c>
      <c r="Z8" s="31">
        <v>305</v>
      </c>
      <c r="AA8" s="46">
        <f>[21]Шаблон!$T8</f>
        <v>324</v>
      </c>
      <c r="AB8" s="57">
        <f t="shared" ref="AB8:AB28" si="8">IF(Z8=0,0,AA8/Z8)*100</f>
        <v>106.2295081967213</v>
      </c>
      <c r="AC8" s="29"/>
      <c r="AD8" s="32"/>
    </row>
    <row r="9" spans="1:32" s="34" customFormat="1" ht="18" customHeight="1" x14ac:dyDescent="0.25">
      <c r="A9" s="52" t="s">
        <v>28</v>
      </c>
      <c r="B9" s="31">
        <v>1490</v>
      </c>
      <c r="C9" s="85">
        <f>[20]Шаблон!$M9+[20]Шаблон!$K9-[20]Шаблон!$L9+[21]Шаблон!$D9</f>
        <v>1458</v>
      </c>
      <c r="D9" s="57">
        <f t="shared" si="0"/>
        <v>97.852348993288601</v>
      </c>
      <c r="E9" s="31">
        <v>394</v>
      </c>
      <c r="F9" s="85">
        <f>[21]Шаблон!$D9</f>
        <v>403</v>
      </c>
      <c r="G9" s="57">
        <f t="shared" si="1"/>
        <v>102.28426395939086</v>
      </c>
      <c r="H9" s="31">
        <v>184</v>
      </c>
      <c r="I9" s="85">
        <f>[21]Шаблон!$F9+[20]Шаблон!$D9</f>
        <v>113</v>
      </c>
      <c r="J9" s="57">
        <f t="shared" si="2"/>
        <v>61.413043478260867</v>
      </c>
      <c r="K9" s="31">
        <v>8</v>
      </c>
      <c r="L9" s="85">
        <f>[21]Шаблон!$J9</f>
        <v>8</v>
      </c>
      <c r="M9" s="57">
        <f t="shared" si="3"/>
        <v>100</v>
      </c>
      <c r="N9" s="89">
        <v>19</v>
      </c>
      <c r="O9" s="85">
        <f>[21]Шаблон!$K9+[21]Шаблон!$L9+[20]Шаблон!$G9</f>
        <v>19</v>
      </c>
      <c r="P9" s="57">
        <f t="shared" si="4"/>
        <v>100</v>
      </c>
      <c r="Q9" s="31">
        <v>368</v>
      </c>
      <c r="R9" s="46">
        <f>[21]Шаблон!$M9</f>
        <v>340</v>
      </c>
      <c r="S9" s="57">
        <f t="shared" si="5"/>
        <v>92.391304347826093</v>
      </c>
      <c r="T9" s="31">
        <v>1233</v>
      </c>
      <c r="U9" s="46">
        <f>[20]Шаблон!$M9+[21]Шаблон!$P9</f>
        <v>1195</v>
      </c>
      <c r="V9" s="57">
        <f t="shared" si="6"/>
        <v>96.918085969180851</v>
      </c>
      <c r="W9" s="31">
        <v>177</v>
      </c>
      <c r="X9" s="46">
        <f>[21]Шаблон!$P9</f>
        <v>180</v>
      </c>
      <c r="Y9" s="57">
        <f t="shared" si="7"/>
        <v>101.69491525423729</v>
      </c>
      <c r="Z9" s="31">
        <v>165</v>
      </c>
      <c r="AA9" s="46">
        <f>[21]Шаблон!$T9</f>
        <v>167</v>
      </c>
      <c r="AB9" s="57">
        <f t="shared" si="8"/>
        <v>101.21212121212122</v>
      </c>
      <c r="AC9" s="29"/>
      <c r="AD9" s="32"/>
    </row>
    <row r="10" spans="1:32" s="33" customFormat="1" ht="18" customHeight="1" x14ac:dyDescent="0.25">
      <c r="A10" s="52" t="s">
        <v>29</v>
      </c>
      <c r="B10" s="31">
        <v>745</v>
      </c>
      <c r="C10" s="85">
        <f>[20]Шаблон!$M10+[20]Шаблон!$K10-[20]Шаблон!$L10+[21]Шаблон!$D10</f>
        <v>667</v>
      </c>
      <c r="D10" s="57">
        <f t="shared" si="0"/>
        <v>89.530201342281885</v>
      </c>
      <c r="E10" s="31">
        <v>382</v>
      </c>
      <c r="F10" s="85">
        <f>[21]Шаблон!$D10</f>
        <v>338</v>
      </c>
      <c r="G10" s="57">
        <f t="shared" si="1"/>
        <v>88.481675392670155</v>
      </c>
      <c r="H10" s="31">
        <v>113</v>
      </c>
      <c r="I10" s="85">
        <f>[21]Шаблон!$F10+[20]Шаблон!$D10</f>
        <v>112</v>
      </c>
      <c r="J10" s="57">
        <f t="shared" si="2"/>
        <v>99.115044247787608</v>
      </c>
      <c r="K10" s="31">
        <v>24</v>
      </c>
      <c r="L10" s="85">
        <f>[21]Шаблон!$J10</f>
        <v>26</v>
      </c>
      <c r="M10" s="57">
        <f t="shared" si="3"/>
        <v>108.33333333333333</v>
      </c>
      <c r="N10" s="89">
        <v>33</v>
      </c>
      <c r="O10" s="85">
        <f>[21]Шаблон!$K10+[21]Шаблон!$L10+[20]Шаблон!$G10</f>
        <v>41</v>
      </c>
      <c r="P10" s="57">
        <f t="shared" si="4"/>
        <v>124.24242424242425</v>
      </c>
      <c r="Q10" s="31">
        <v>364</v>
      </c>
      <c r="R10" s="46">
        <f>[21]Шаблон!$M10</f>
        <v>326</v>
      </c>
      <c r="S10" s="57">
        <f t="shared" si="5"/>
        <v>89.560439560439562</v>
      </c>
      <c r="T10" s="31">
        <v>515</v>
      </c>
      <c r="U10" s="46">
        <f>[20]Шаблон!$M10+[21]Шаблон!$P10</f>
        <v>450</v>
      </c>
      <c r="V10" s="57">
        <f t="shared" si="6"/>
        <v>87.378640776699029</v>
      </c>
      <c r="W10" s="31">
        <v>177</v>
      </c>
      <c r="X10" s="46">
        <f>[21]Шаблон!$P10</f>
        <v>144</v>
      </c>
      <c r="Y10" s="57">
        <f t="shared" si="7"/>
        <v>81.355932203389841</v>
      </c>
      <c r="Z10" s="31">
        <v>146</v>
      </c>
      <c r="AA10" s="46">
        <f>[21]Шаблон!$T10</f>
        <v>127</v>
      </c>
      <c r="AB10" s="57">
        <f t="shared" si="8"/>
        <v>86.986301369863014</v>
      </c>
      <c r="AC10" s="29"/>
      <c r="AD10" s="32"/>
    </row>
    <row r="11" spans="1:32" s="33" customFormat="1" ht="18" customHeight="1" x14ac:dyDescent="0.25">
      <c r="A11" s="52" t="s">
        <v>30</v>
      </c>
      <c r="B11" s="31">
        <v>934</v>
      </c>
      <c r="C11" s="85">
        <f>[20]Шаблон!$M11+[20]Шаблон!$K11-[20]Шаблон!$L11+[21]Шаблон!$D11</f>
        <v>889</v>
      </c>
      <c r="D11" s="57">
        <f t="shared" si="0"/>
        <v>95.182012847965737</v>
      </c>
      <c r="E11" s="31">
        <v>573</v>
      </c>
      <c r="F11" s="85">
        <f>[21]Шаблон!$D11</f>
        <v>546</v>
      </c>
      <c r="G11" s="57">
        <f t="shared" si="1"/>
        <v>95.287958115183244</v>
      </c>
      <c r="H11" s="31">
        <v>175</v>
      </c>
      <c r="I11" s="85">
        <f>[21]Шаблон!$F11+[20]Шаблон!$D11</f>
        <v>153</v>
      </c>
      <c r="J11" s="57">
        <f t="shared" si="2"/>
        <v>87.428571428571431</v>
      </c>
      <c r="K11" s="31">
        <v>21</v>
      </c>
      <c r="L11" s="85">
        <f>[21]Шаблон!$J11</f>
        <v>60</v>
      </c>
      <c r="M11" s="57">
        <f t="shared" si="3"/>
        <v>285.71428571428572</v>
      </c>
      <c r="N11" s="89">
        <v>32</v>
      </c>
      <c r="O11" s="85">
        <f>[21]Шаблон!$K11+[21]Шаблон!$L11+[20]Шаблон!$G11</f>
        <v>16</v>
      </c>
      <c r="P11" s="57">
        <f t="shared" si="4"/>
        <v>50</v>
      </c>
      <c r="Q11" s="31">
        <v>532</v>
      </c>
      <c r="R11" s="46">
        <f>[21]Шаблон!$M11</f>
        <v>529</v>
      </c>
      <c r="S11" s="57">
        <f t="shared" si="5"/>
        <v>99.436090225563916</v>
      </c>
      <c r="T11" s="31">
        <v>613</v>
      </c>
      <c r="U11" s="46">
        <f>[20]Шаблон!$M11+[21]Шаблон!$P11</f>
        <v>573</v>
      </c>
      <c r="V11" s="57">
        <f t="shared" si="6"/>
        <v>93.474714518760194</v>
      </c>
      <c r="W11" s="31">
        <v>279</v>
      </c>
      <c r="X11" s="46">
        <f>[21]Шаблон!$P11</f>
        <v>251</v>
      </c>
      <c r="Y11" s="57">
        <f t="shared" si="7"/>
        <v>89.964157706093189</v>
      </c>
      <c r="Z11" s="31">
        <v>208</v>
      </c>
      <c r="AA11" s="46">
        <f>[21]Шаблон!$T11</f>
        <v>201</v>
      </c>
      <c r="AB11" s="57">
        <f t="shared" si="8"/>
        <v>96.634615384615387</v>
      </c>
      <c r="AC11" s="29"/>
      <c r="AD11" s="32"/>
    </row>
    <row r="12" spans="1:32" s="33" customFormat="1" ht="18" customHeight="1" x14ac:dyDescent="0.25">
      <c r="A12" s="52" t="s">
        <v>31</v>
      </c>
      <c r="B12" s="31">
        <v>1067</v>
      </c>
      <c r="C12" s="85">
        <f>[20]Шаблон!$M12+[20]Шаблон!$K12-[20]Шаблон!$L12+[21]Шаблон!$D12</f>
        <v>1000</v>
      </c>
      <c r="D12" s="57">
        <f t="shared" si="0"/>
        <v>93.720712277413313</v>
      </c>
      <c r="E12" s="31">
        <v>551</v>
      </c>
      <c r="F12" s="85">
        <f>[21]Шаблон!$D12</f>
        <v>550</v>
      </c>
      <c r="G12" s="57">
        <f t="shared" si="1"/>
        <v>99.818511796733205</v>
      </c>
      <c r="H12" s="31">
        <v>235</v>
      </c>
      <c r="I12" s="85">
        <f>[21]Шаблон!$F12+[20]Шаблон!$D12</f>
        <v>190</v>
      </c>
      <c r="J12" s="57">
        <f t="shared" si="2"/>
        <v>80.851063829787222</v>
      </c>
      <c r="K12" s="31">
        <v>31</v>
      </c>
      <c r="L12" s="85">
        <f>[21]Шаблон!$J12</f>
        <v>33</v>
      </c>
      <c r="M12" s="57">
        <f t="shared" si="3"/>
        <v>106.45161290322579</v>
      </c>
      <c r="N12" s="89">
        <v>64</v>
      </c>
      <c r="O12" s="85">
        <f>[21]Шаблон!$K12+[21]Шаблон!$L12+[20]Шаблон!$G12</f>
        <v>52</v>
      </c>
      <c r="P12" s="57">
        <f t="shared" si="4"/>
        <v>81.25</v>
      </c>
      <c r="Q12" s="31">
        <v>473</v>
      </c>
      <c r="R12" s="46">
        <f>[21]Шаблон!$M12</f>
        <v>493</v>
      </c>
      <c r="S12" s="57">
        <f t="shared" si="5"/>
        <v>104.22832980972517</v>
      </c>
      <c r="T12" s="31">
        <v>676</v>
      </c>
      <c r="U12" s="46">
        <f>[20]Шаблон!$M12+[21]Шаблон!$P12</f>
        <v>653</v>
      </c>
      <c r="V12" s="57">
        <f t="shared" si="6"/>
        <v>96.597633136094672</v>
      </c>
      <c r="W12" s="31">
        <v>217</v>
      </c>
      <c r="X12" s="46">
        <f>[21]Шаблон!$P12</f>
        <v>216</v>
      </c>
      <c r="Y12" s="57">
        <f t="shared" si="7"/>
        <v>99.539170506912441</v>
      </c>
      <c r="Z12" s="31">
        <v>189</v>
      </c>
      <c r="AA12" s="46">
        <f>[21]Шаблон!$T12</f>
        <v>180</v>
      </c>
      <c r="AB12" s="57">
        <f t="shared" si="8"/>
        <v>95.238095238095227</v>
      </c>
      <c r="AC12" s="29"/>
      <c r="AD12" s="32"/>
    </row>
    <row r="13" spans="1:32" s="33" customFormat="1" ht="18" customHeight="1" x14ac:dyDescent="0.25">
      <c r="A13" s="52" t="s">
        <v>32</v>
      </c>
      <c r="B13" s="31">
        <v>1038</v>
      </c>
      <c r="C13" s="85">
        <f>[20]Шаблон!$M13+[20]Шаблон!$K13-[20]Шаблон!$L13+[21]Шаблон!$D13</f>
        <v>1003</v>
      </c>
      <c r="D13" s="57">
        <f t="shared" si="0"/>
        <v>96.628131021194605</v>
      </c>
      <c r="E13" s="31">
        <v>513</v>
      </c>
      <c r="F13" s="85">
        <f>[21]Шаблон!$D13</f>
        <v>545</v>
      </c>
      <c r="G13" s="57">
        <f t="shared" si="1"/>
        <v>106.23781676413256</v>
      </c>
      <c r="H13" s="31">
        <v>196</v>
      </c>
      <c r="I13" s="85">
        <f>[21]Шаблон!$F13+[20]Шаблон!$D13</f>
        <v>128</v>
      </c>
      <c r="J13" s="57">
        <f t="shared" si="2"/>
        <v>65.306122448979593</v>
      </c>
      <c r="K13" s="31">
        <v>43</v>
      </c>
      <c r="L13" s="85">
        <f>[21]Шаблон!$J13</f>
        <v>30</v>
      </c>
      <c r="M13" s="57">
        <f t="shared" si="3"/>
        <v>69.767441860465112</v>
      </c>
      <c r="N13" s="89">
        <v>2</v>
      </c>
      <c r="O13" s="85">
        <f>[21]Шаблон!$K13+[21]Шаблон!$L13+[20]Шаблон!$G13</f>
        <v>15</v>
      </c>
      <c r="P13" s="57">
        <f t="shared" si="4"/>
        <v>750</v>
      </c>
      <c r="Q13" s="31">
        <v>395</v>
      </c>
      <c r="R13" s="46">
        <f>[21]Шаблон!$M13</f>
        <v>478</v>
      </c>
      <c r="S13" s="57">
        <f t="shared" si="5"/>
        <v>121.01265822784811</v>
      </c>
      <c r="T13" s="31">
        <v>698</v>
      </c>
      <c r="U13" s="46">
        <f>[20]Шаблон!$M13+[21]Шаблон!$P13</f>
        <v>653</v>
      </c>
      <c r="V13" s="57">
        <f t="shared" si="6"/>
        <v>93.553008595988544</v>
      </c>
      <c r="W13" s="31">
        <v>268</v>
      </c>
      <c r="X13" s="46">
        <f>[21]Шаблон!$P13</f>
        <v>244</v>
      </c>
      <c r="Y13" s="57">
        <f t="shared" si="7"/>
        <v>91.044776119402982</v>
      </c>
      <c r="Z13" s="31">
        <v>231</v>
      </c>
      <c r="AA13" s="46">
        <f>[21]Шаблон!$T13</f>
        <v>214</v>
      </c>
      <c r="AB13" s="57">
        <f t="shared" si="8"/>
        <v>92.640692640692649</v>
      </c>
      <c r="AC13" s="29"/>
      <c r="AD13" s="32"/>
    </row>
    <row r="14" spans="1:32" s="33" customFormat="1" ht="18" customHeight="1" x14ac:dyDescent="0.25">
      <c r="A14" s="52" t="s">
        <v>33</v>
      </c>
      <c r="B14" s="31">
        <v>400</v>
      </c>
      <c r="C14" s="85">
        <f>[20]Шаблон!$M14+[20]Шаблон!$K14-[20]Шаблон!$L14+[21]Шаблон!$D14</f>
        <v>461</v>
      </c>
      <c r="D14" s="57">
        <f t="shared" si="0"/>
        <v>115.25000000000001</v>
      </c>
      <c r="E14" s="31">
        <v>303</v>
      </c>
      <c r="F14" s="85">
        <f>[21]Шаблон!$D14</f>
        <v>369</v>
      </c>
      <c r="G14" s="57">
        <f t="shared" si="1"/>
        <v>121.78217821782178</v>
      </c>
      <c r="H14" s="31">
        <v>104</v>
      </c>
      <c r="I14" s="85">
        <f>[21]Шаблон!$F14+[20]Шаблон!$D14</f>
        <v>78</v>
      </c>
      <c r="J14" s="57">
        <f t="shared" si="2"/>
        <v>75</v>
      </c>
      <c r="K14" s="31">
        <v>60</v>
      </c>
      <c r="L14" s="85">
        <f>[21]Шаблон!$J14</f>
        <v>13</v>
      </c>
      <c r="M14" s="57">
        <f t="shared" si="3"/>
        <v>21.666666666666668</v>
      </c>
      <c r="N14" s="89">
        <v>35</v>
      </c>
      <c r="O14" s="85">
        <f>[21]Шаблон!$K14+[21]Шаблон!$L14+[20]Шаблон!$G14</f>
        <v>18</v>
      </c>
      <c r="P14" s="57">
        <f t="shared" si="4"/>
        <v>51.428571428571423</v>
      </c>
      <c r="Q14" s="31">
        <v>271</v>
      </c>
      <c r="R14" s="46">
        <f>[21]Шаблон!$M14</f>
        <v>324</v>
      </c>
      <c r="S14" s="57">
        <f t="shared" si="5"/>
        <v>119.55719557195572</v>
      </c>
      <c r="T14" s="31">
        <v>241</v>
      </c>
      <c r="U14" s="46">
        <f>[20]Шаблон!$M14+[21]Шаблон!$P14</f>
        <v>208</v>
      </c>
      <c r="V14" s="57">
        <f t="shared" si="6"/>
        <v>86.30705394190872</v>
      </c>
      <c r="W14" s="31">
        <v>154</v>
      </c>
      <c r="X14" s="46">
        <f>[21]Шаблон!$P14</f>
        <v>207</v>
      </c>
      <c r="Y14" s="57">
        <f t="shared" si="7"/>
        <v>134.41558441558442</v>
      </c>
      <c r="Z14" s="31">
        <v>145</v>
      </c>
      <c r="AA14" s="46">
        <f>[21]Шаблон!$T14</f>
        <v>196</v>
      </c>
      <c r="AB14" s="57">
        <f t="shared" si="8"/>
        <v>135.17241379310346</v>
      </c>
      <c r="AC14" s="29"/>
      <c r="AD14" s="32"/>
    </row>
    <row r="15" spans="1:32" s="33" customFormat="1" ht="18" customHeight="1" x14ac:dyDescent="0.25">
      <c r="A15" s="52" t="s">
        <v>34</v>
      </c>
      <c r="B15" s="31">
        <v>962</v>
      </c>
      <c r="C15" s="85">
        <f>[20]Шаблон!$M15+[20]Шаблон!$K15-[20]Шаблон!$L15+[21]Шаблон!$D15</f>
        <v>1078</v>
      </c>
      <c r="D15" s="57">
        <f t="shared" si="0"/>
        <v>112.05821205821205</v>
      </c>
      <c r="E15" s="31">
        <v>439</v>
      </c>
      <c r="F15" s="85">
        <f>[21]Шаблон!$D15</f>
        <v>446</v>
      </c>
      <c r="G15" s="57">
        <f t="shared" si="1"/>
        <v>101.59453302961276</v>
      </c>
      <c r="H15" s="31">
        <v>105</v>
      </c>
      <c r="I15" s="85">
        <f>[21]Шаблон!$F15+[20]Шаблон!$D15</f>
        <v>122</v>
      </c>
      <c r="J15" s="57">
        <f t="shared" si="2"/>
        <v>116.1904761904762</v>
      </c>
      <c r="K15" s="31">
        <v>48</v>
      </c>
      <c r="L15" s="85">
        <f>[21]Шаблон!$J15</f>
        <v>58</v>
      </c>
      <c r="M15" s="57">
        <f t="shared" si="3"/>
        <v>120.83333333333333</v>
      </c>
      <c r="N15" s="89">
        <v>9</v>
      </c>
      <c r="O15" s="85">
        <f>[21]Шаблон!$K15+[21]Шаблон!$L15+[20]Шаблон!$G15</f>
        <v>22</v>
      </c>
      <c r="P15" s="57">
        <f t="shared" si="4"/>
        <v>244.44444444444446</v>
      </c>
      <c r="Q15" s="31">
        <v>362</v>
      </c>
      <c r="R15" s="46">
        <f>[21]Шаблон!$M15</f>
        <v>389</v>
      </c>
      <c r="S15" s="57">
        <f t="shared" si="5"/>
        <v>107.45856353591161</v>
      </c>
      <c r="T15" s="31">
        <v>755</v>
      </c>
      <c r="U15" s="46">
        <f>[20]Шаблон!$M15+[21]Шаблон!$P15</f>
        <v>815</v>
      </c>
      <c r="V15" s="57">
        <f t="shared" si="6"/>
        <v>107.94701986754967</v>
      </c>
      <c r="W15" s="31">
        <v>249</v>
      </c>
      <c r="X15" s="46">
        <f>[21]Шаблон!$P15</f>
        <v>203</v>
      </c>
      <c r="Y15" s="57">
        <f t="shared" si="7"/>
        <v>81.52610441767068</v>
      </c>
      <c r="Z15" s="31">
        <v>212</v>
      </c>
      <c r="AA15" s="46">
        <f>[21]Шаблон!$T15</f>
        <v>176</v>
      </c>
      <c r="AB15" s="57">
        <f t="shared" si="8"/>
        <v>83.018867924528308</v>
      </c>
      <c r="AC15" s="29"/>
      <c r="AD15" s="32"/>
    </row>
    <row r="16" spans="1:32" s="33" customFormat="1" ht="18" customHeight="1" x14ac:dyDescent="0.25">
      <c r="A16" s="52" t="s">
        <v>35</v>
      </c>
      <c r="B16" s="31">
        <v>742</v>
      </c>
      <c r="C16" s="85">
        <f>[20]Шаблон!$M16+[20]Шаблон!$K16-[20]Шаблон!$L16+[21]Шаблон!$D16</f>
        <v>712</v>
      </c>
      <c r="D16" s="57">
        <f t="shared" si="0"/>
        <v>95.956873315363879</v>
      </c>
      <c r="E16" s="31">
        <v>328</v>
      </c>
      <c r="F16" s="85">
        <f>[21]Шаблон!$D16</f>
        <v>304</v>
      </c>
      <c r="G16" s="57">
        <f t="shared" si="1"/>
        <v>92.682926829268297</v>
      </c>
      <c r="H16" s="31">
        <v>85</v>
      </c>
      <c r="I16" s="85">
        <f>[21]Шаблон!$F16+[20]Шаблон!$D16</f>
        <v>68</v>
      </c>
      <c r="J16" s="57">
        <f t="shared" si="2"/>
        <v>80</v>
      </c>
      <c r="K16" s="31">
        <v>28</v>
      </c>
      <c r="L16" s="85">
        <f>[21]Шаблон!$J16</f>
        <v>9</v>
      </c>
      <c r="M16" s="57">
        <f t="shared" si="3"/>
        <v>32.142857142857146</v>
      </c>
      <c r="N16" s="89">
        <v>78</v>
      </c>
      <c r="O16" s="85">
        <f>[21]Шаблон!$K16+[21]Шаблон!$L16+[20]Шаблон!$G16</f>
        <v>60</v>
      </c>
      <c r="P16" s="57">
        <f t="shared" si="4"/>
        <v>76.923076923076934</v>
      </c>
      <c r="Q16" s="31">
        <v>306</v>
      </c>
      <c r="R16" s="46">
        <f>[21]Шаблон!$M16</f>
        <v>300</v>
      </c>
      <c r="S16" s="57">
        <f t="shared" si="5"/>
        <v>98.039215686274503</v>
      </c>
      <c r="T16" s="31">
        <v>577</v>
      </c>
      <c r="U16" s="46">
        <f>[20]Шаблон!$M16+[21]Шаблон!$P16</f>
        <v>550</v>
      </c>
      <c r="V16" s="57">
        <f t="shared" si="6"/>
        <v>95.320623916811087</v>
      </c>
      <c r="W16" s="31">
        <v>165</v>
      </c>
      <c r="X16" s="46">
        <f>[21]Шаблон!$P16</f>
        <v>143</v>
      </c>
      <c r="Y16" s="57">
        <f t="shared" si="7"/>
        <v>86.666666666666671</v>
      </c>
      <c r="Z16" s="31">
        <v>143</v>
      </c>
      <c r="AA16" s="46">
        <f>[21]Шаблон!$T16</f>
        <v>132</v>
      </c>
      <c r="AB16" s="57">
        <f t="shared" si="8"/>
        <v>92.307692307692307</v>
      </c>
      <c r="AC16" s="29"/>
      <c r="AD16" s="32"/>
    </row>
    <row r="17" spans="1:30" s="33" customFormat="1" ht="18" customHeight="1" x14ac:dyDescent="0.25">
      <c r="A17" s="52" t="s">
        <v>36</v>
      </c>
      <c r="B17" s="31">
        <v>689</v>
      </c>
      <c r="C17" s="85">
        <f>[20]Шаблон!$M17+[20]Шаблон!$K17-[20]Шаблон!$L17+[21]Шаблон!$D17</f>
        <v>709</v>
      </c>
      <c r="D17" s="57">
        <f t="shared" si="0"/>
        <v>102.90275761973875</v>
      </c>
      <c r="E17" s="31">
        <v>452</v>
      </c>
      <c r="F17" s="85">
        <f>[21]Шаблон!$D17</f>
        <v>490</v>
      </c>
      <c r="G17" s="57">
        <f t="shared" si="1"/>
        <v>108.40707964601771</v>
      </c>
      <c r="H17" s="31">
        <v>204</v>
      </c>
      <c r="I17" s="85">
        <f>[21]Шаблон!$F17+[20]Шаблон!$D17</f>
        <v>170</v>
      </c>
      <c r="J17" s="57">
        <f t="shared" si="2"/>
        <v>83.333333333333343</v>
      </c>
      <c r="K17" s="31">
        <v>55</v>
      </c>
      <c r="L17" s="85">
        <f>[21]Шаблон!$J17</f>
        <v>40</v>
      </c>
      <c r="M17" s="57">
        <f t="shared" si="3"/>
        <v>72.727272727272734</v>
      </c>
      <c r="N17" s="89">
        <v>15</v>
      </c>
      <c r="O17" s="85">
        <f>[21]Шаблон!$K17+[21]Шаблон!$L17+[20]Шаблон!$G17</f>
        <v>11</v>
      </c>
      <c r="P17" s="57">
        <f t="shared" si="4"/>
        <v>73.333333333333329</v>
      </c>
      <c r="Q17" s="31">
        <v>394</v>
      </c>
      <c r="R17" s="46">
        <f>[21]Шаблон!$M17</f>
        <v>401</v>
      </c>
      <c r="S17" s="57">
        <f t="shared" si="5"/>
        <v>101.77664974619289</v>
      </c>
      <c r="T17" s="31">
        <v>369</v>
      </c>
      <c r="U17" s="46">
        <f>[20]Шаблон!$M17+[21]Шаблон!$P17</f>
        <v>356</v>
      </c>
      <c r="V17" s="57">
        <f t="shared" si="6"/>
        <v>96.476964769647694</v>
      </c>
      <c r="W17" s="31">
        <v>188</v>
      </c>
      <c r="X17" s="46">
        <f>[21]Шаблон!$P17</f>
        <v>179</v>
      </c>
      <c r="Y17" s="57">
        <f t="shared" si="7"/>
        <v>95.212765957446805</v>
      </c>
      <c r="Z17" s="31">
        <v>166</v>
      </c>
      <c r="AA17" s="46">
        <f>[21]Шаблон!$T17</f>
        <v>161</v>
      </c>
      <c r="AB17" s="57">
        <f t="shared" si="8"/>
        <v>96.98795180722891</v>
      </c>
      <c r="AC17" s="29"/>
      <c r="AD17" s="32"/>
    </row>
    <row r="18" spans="1:30" s="33" customFormat="1" ht="18" customHeight="1" x14ac:dyDescent="0.25">
      <c r="A18" s="52" t="s">
        <v>37</v>
      </c>
      <c r="B18" s="31">
        <v>773</v>
      </c>
      <c r="C18" s="85">
        <f>[20]Шаблон!$M18+[20]Шаблон!$K18-[20]Шаблон!$L18+[21]Шаблон!$D18</f>
        <v>797</v>
      </c>
      <c r="D18" s="57">
        <f t="shared" si="0"/>
        <v>103.10478654592497</v>
      </c>
      <c r="E18" s="31">
        <v>418</v>
      </c>
      <c r="F18" s="85">
        <f>[21]Шаблон!$D18</f>
        <v>453</v>
      </c>
      <c r="G18" s="57">
        <f t="shared" si="1"/>
        <v>108.37320574162679</v>
      </c>
      <c r="H18" s="31">
        <v>93</v>
      </c>
      <c r="I18" s="85">
        <f>[21]Шаблон!$F18+[20]Шаблон!$D18</f>
        <v>73</v>
      </c>
      <c r="J18" s="57">
        <f t="shared" si="2"/>
        <v>78.494623655913969</v>
      </c>
      <c r="K18" s="31">
        <v>24</v>
      </c>
      <c r="L18" s="85">
        <f>[21]Шаблон!$J18</f>
        <v>32</v>
      </c>
      <c r="M18" s="57">
        <f t="shared" si="3"/>
        <v>133.33333333333331</v>
      </c>
      <c r="N18" s="89">
        <v>48</v>
      </c>
      <c r="O18" s="85">
        <f>[21]Шаблон!$K18+[21]Шаблон!$L18+[20]Шаблон!$G18</f>
        <v>25</v>
      </c>
      <c r="P18" s="57">
        <f t="shared" si="4"/>
        <v>52.083333333333336</v>
      </c>
      <c r="Q18" s="31">
        <v>385</v>
      </c>
      <c r="R18" s="46">
        <f>[21]Шаблон!$M18</f>
        <v>410</v>
      </c>
      <c r="S18" s="57">
        <f t="shared" si="5"/>
        <v>106.49350649350649</v>
      </c>
      <c r="T18" s="31">
        <v>585</v>
      </c>
      <c r="U18" s="46">
        <f>[20]Шаблон!$M18+[21]Шаблон!$P18</f>
        <v>581</v>
      </c>
      <c r="V18" s="57">
        <f t="shared" si="6"/>
        <v>99.316239316239319</v>
      </c>
      <c r="W18" s="31">
        <v>241</v>
      </c>
      <c r="X18" s="46">
        <f>[21]Шаблон!$P18</f>
        <v>235</v>
      </c>
      <c r="Y18" s="57">
        <f t="shared" si="7"/>
        <v>97.510373443983397</v>
      </c>
      <c r="Z18" s="31">
        <v>176</v>
      </c>
      <c r="AA18" s="46">
        <f>[21]Шаблон!$T18</f>
        <v>198</v>
      </c>
      <c r="AB18" s="57">
        <f t="shared" si="8"/>
        <v>112.5</v>
      </c>
      <c r="AC18" s="29"/>
      <c r="AD18" s="32"/>
    </row>
    <row r="19" spans="1:30" s="33" customFormat="1" ht="18" customHeight="1" x14ac:dyDescent="0.25">
      <c r="A19" s="52" t="s">
        <v>38</v>
      </c>
      <c r="B19" s="31">
        <v>1827</v>
      </c>
      <c r="C19" s="85">
        <f>[20]Шаблон!$M19+[20]Шаблон!$K19-[20]Шаблон!$L19+[21]Шаблон!$D19</f>
        <v>1868</v>
      </c>
      <c r="D19" s="57">
        <f t="shared" si="0"/>
        <v>102.24411603721948</v>
      </c>
      <c r="E19" s="31">
        <v>793</v>
      </c>
      <c r="F19" s="85">
        <f>[21]Шаблон!$D19</f>
        <v>903</v>
      </c>
      <c r="G19" s="57">
        <f t="shared" si="1"/>
        <v>113.87137452711222</v>
      </c>
      <c r="H19" s="31">
        <v>378</v>
      </c>
      <c r="I19" s="85">
        <f>[21]Шаблон!$F19+[20]Шаблон!$D19</f>
        <v>394</v>
      </c>
      <c r="J19" s="57">
        <f t="shared" si="2"/>
        <v>104.23280423280423</v>
      </c>
      <c r="K19" s="31">
        <v>62</v>
      </c>
      <c r="L19" s="85">
        <f>[21]Шаблон!$J19</f>
        <v>70</v>
      </c>
      <c r="M19" s="57">
        <f t="shared" si="3"/>
        <v>112.90322580645163</v>
      </c>
      <c r="N19" s="89">
        <v>75</v>
      </c>
      <c r="O19" s="85">
        <f>[21]Шаблон!$K19+[21]Шаблон!$L19+[20]Шаблон!$G19</f>
        <v>106</v>
      </c>
      <c r="P19" s="57">
        <f t="shared" si="4"/>
        <v>141.33333333333334</v>
      </c>
      <c r="Q19" s="31">
        <v>719</v>
      </c>
      <c r="R19" s="46">
        <f>[21]Шаблон!$M19</f>
        <v>845</v>
      </c>
      <c r="S19" s="57">
        <f t="shared" si="5"/>
        <v>117.52433936022253</v>
      </c>
      <c r="T19" s="31">
        <v>1251</v>
      </c>
      <c r="U19" s="46">
        <f>[20]Шаблон!$M19+[21]Шаблон!$P19</f>
        <v>1077</v>
      </c>
      <c r="V19" s="57">
        <f t="shared" si="6"/>
        <v>86.091127098321337</v>
      </c>
      <c r="W19" s="31">
        <v>303</v>
      </c>
      <c r="X19" s="46">
        <f>[21]Шаблон!$P19</f>
        <v>247</v>
      </c>
      <c r="Y19" s="57">
        <f t="shared" si="7"/>
        <v>81.518151815181511</v>
      </c>
      <c r="Z19" s="31">
        <v>256</v>
      </c>
      <c r="AA19" s="46">
        <f>[21]Шаблон!$T19</f>
        <v>237</v>
      </c>
      <c r="AB19" s="57">
        <f t="shared" si="8"/>
        <v>92.578125</v>
      </c>
      <c r="AC19" s="29"/>
      <c r="AD19" s="32"/>
    </row>
    <row r="20" spans="1:30" s="33" customFormat="1" ht="18" customHeight="1" x14ac:dyDescent="0.25">
      <c r="A20" s="52" t="s">
        <v>39</v>
      </c>
      <c r="B20" s="31">
        <v>492</v>
      </c>
      <c r="C20" s="85">
        <f>[20]Шаблон!$M20+[20]Шаблон!$K20-[20]Шаблон!$L20+[21]Шаблон!$D20</f>
        <v>1148</v>
      </c>
      <c r="D20" s="57">
        <f t="shared" si="0"/>
        <v>233.33333333333334</v>
      </c>
      <c r="E20" s="31">
        <v>266</v>
      </c>
      <c r="F20" s="85">
        <f>[21]Шаблон!$D20</f>
        <v>532</v>
      </c>
      <c r="G20" s="57">
        <f t="shared" si="1"/>
        <v>200</v>
      </c>
      <c r="H20" s="31">
        <v>114</v>
      </c>
      <c r="I20" s="85">
        <f>[21]Шаблон!$F20+[20]Шаблон!$D20</f>
        <v>208</v>
      </c>
      <c r="J20" s="57">
        <f t="shared" si="2"/>
        <v>182.45614035087718</v>
      </c>
      <c r="K20" s="31">
        <v>17</v>
      </c>
      <c r="L20" s="85">
        <f>[21]Шаблон!$J20</f>
        <v>30</v>
      </c>
      <c r="M20" s="57">
        <f t="shared" si="3"/>
        <v>176.47058823529412</v>
      </c>
      <c r="N20" s="89">
        <v>73</v>
      </c>
      <c r="O20" s="85">
        <f>[21]Шаблон!$K20+[21]Шаблон!$L20+[20]Шаблон!$G20</f>
        <v>147</v>
      </c>
      <c r="P20" s="57">
        <f t="shared" si="4"/>
        <v>201.36986301369865</v>
      </c>
      <c r="Q20" s="31">
        <v>222</v>
      </c>
      <c r="R20" s="46">
        <f>[21]Шаблон!$M20</f>
        <v>453</v>
      </c>
      <c r="S20" s="57">
        <f t="shared" si="5"/>
        <v>204.05405405405403</v>
      </c>
      <c r="T20" s="31">
        <v>295</v>
      </c>
      <c r="U20" s="46">
        <f>[20]Шаблон!$M20+[21]Шаблон!$P20</f>
        <v>753</v>
      </c>
      <c r="V20" s="57">
        <f t="shared" si="6"/>
        <v>255.25423728813558</v>
      </c>
      <c r="W20" s="31">
        <v>98</v>
      </c>
      <c r="X20" s="46">
        <f>[21]Шаблон!$P20</f>
        <v>179</v>
      </c>
      <c r="Y20" s="57">
        <f t="shared" si="7"/>
        <v>182.65306122448979</v>
      </c>
      <c r="Z20" s="31">
        <v>72</v>
      </c>
      <c r="AA20" s="46">
        <f>[21]Шаблон!$T20</f>
        <v>154</v>
      </c>
      <c r="AB20" s="57">
        <f t="shared" si="8"/>
        <v>213.88888888888889</v>
      </c>
      <c r="AC20" s="29"/>
      <c r="AD20" s="32"/>
    </row>
    <row r="21" spans="1:30" s="33" customFormat="1" ht="18" customHeight="1" x14ac:dyDescent="0.25">
      <c r="A21" s="52" t="s">
        <v>40</v>
      </c>
      <c r="B21" s="31">
        <v>662</v>
      </c>
      <c r="C21" s="85">
        <f>[20]Шаблон!$M21+[20]Шаблон!$K21-[20]Шаблон!$L21+[21]Шаблон!$D21</f>
        <v>551</v>
      </c>
      <c r="D21" s="57">
        <f t="shared" si="0"/>
        <v>83.232628398791547</v>
      </c>
      <c r="E21" s="31">
        <v>368</v>
      </c>
      <c r="F21" s="85">
        <f>[21]Шаблон!$D21</f>
        <v>304</v>
      </c>
      <c r="G21" s="57">
        <f t="shared" si="1"/>
        <v>82.608695652173907</v>
      </c>
      <c r="H21" s="31">
        <v>154</v>
      </c>
      <c r="I21" s="85">
        <f>[21]Шаблон!$F21+[20]Шаблон!$D21</f>
        <v>93</v>
      </c>
      <c r="J21" s="57">
        <f t="shared" si="2"/>
        <v>60.389610389610397</v>
      </c>
      <c r="K21" s="31">
        <v>18</v>
      </c>
      <c r="L21" s="85">
        <f>[21]Шаблон!$J21</f>
        <v>41</v>
      </c>
      <c r="M21" s="57">
        <f t="shared" si="3"/>
        <v>227.77777777777777</v>
      </c>
      <c r="N21" s="89">
        <v>34</v>
      </c>
      <c r="O21" s="85">
        <f>[21]Шаблон!$K21+[21]Шаблон!$L21+[20]Шаблон!$G21</f>
        <v>64</v>
      </c>
      <c r="P21" s="57">
        <f t="shared" si="4"/>
        <v>188.23529411764704</v>
      </c>
      <c r="Q21" s="31">
        <v>274</v>
      </c>
      <c r="R21" s="46">
        <f>[21]Шаблон!$M21</f>
        <v>250</v>
      </c>
      <c r="S21" s="57">
        <f t="shared" si="5"/>
        <v>91.240875912408754</v>
      </c>
      <c r="T21" s="31">
        <v>395</v>
      </c>
      <c r="U21" s="46">
        <f>[20]Шаблон!$M21+[21]Шаблон!$P21</f>
        <v>354</v>
      </c>
      <c r="V21" s="57">
        <f t="shared" si="6"/>
        <v>89.620253164556956</v>
      </c>
      <c r="W21" s="31">
        <v>162</v>
      </c>
      <c r="X21" s="46">
        <f>[21]Шаблон!$P21</f>
        <v>130</v>
      </c>
      <c r="Y21" s="57">
        <f t="shared" si="7"/>
        <v>80.246913580246911</v>
      </c>
      <c r="Z21" s="31">
        <v>129</v>
      </c>
      <c r="AA21" s="46">
        <f>[21]Шаблон!$T21</f>
        <v>120</v>
      </c>
      <c r="AB21" s="57">
        <f t="shared" si="8"/>
        <v>93.023255813953483</v>
      </c>
      <c r="AC21" s="29"/>
      <c r="AD21" s="32"/>
    </row>
    <row r="22" spans="1:30" s="33" customFormat="1" ht="18" customHeight="1" x14ac:dyDescent="0.25">
      <c r="A22" s="52" t="s">
        <v>41</v>
      </c>
      <c r="B22" s="31">
        <v>501</v>
      </c>
      <c r="C22" s="85">
        <f>[20]Шаблон!$M22+[20]Шаблон!$K22-[20]Шаблон!$L22+[21]Шаблон!$D22</f>
        <v>436</v>
      </c>
      <c r="D22" s="57">
        <f t="shared" si="0"/>
        <v>87.025948103792416</v>
      </c>
      <c r="E22" s="31">
        <v>444</v>
      </c>
      <c r="F22" s="85">
        <f>[21]Шаблон!$D22</f>
        <v>413</v>
      </c>
      <c r="G22" s="57">
        <f t="shared" si="1"/>
        <v>93.018018018018026</v>
      </c>
      <c r="H22" s="31">
        <v>145</v>
      </c>
      <c r="I22" s="85">
        <f>[21]Шаблон!$F22+[20]Шаблон!$D22</f>
        <v>123</v>
      </c>
      <c r="J22" s="57">
        <f t="shared" si="2"/>
        <v>84.827586206896555</v>
      </c>
      <c r="K22" s="31">
        <v>27</v>
      </c>
      <c r="L22" s="85">
        <f>[21]Шаблон!$J22</f>
        <v>44</v>
      </c>
      <c r="M22" s="57">
        <f t="shared" si="3"/>
        <v>162.96296296296296</v>
      </c>
      <c r="N22" s="89">
        <v>47</v>
      </c>
      <c r="O22" s="85">
        <f>[21]Шаблон!$K22+[21]Шаблон!$L22+[20]Шаблон!$G22</f>
        <v>16</v>
      </c>
      <c r="P22" s="57">
        <f t="shared" si="4"/>
        <v>34.042553191489361</v>
      </c>
      <c r="Q22" s="31">
        <v>417</v>
      </c>
      <c r="R22" s="46">
        <f>[21]Шаблон!$M22</f>
        <v>409</v>
      </c>
      <c r="S22" s="57">
        <f t="shared" si="5"/>
        <v>98.081534772182252</v>
      </c>
      <c r="T22" s="31">
        <v>209</v>
      </c>
      <c r="U22" s="46">
        <f>[20]Шаблон!$M22+[21]Шаблон!$P22</f>
        <v>187</v>
      </c>
      <c r="V22" s="57">
        <f t="shared" si="6"/>
        <v>89.473684210526315</v>
      </c>
      <c r="W22" s="31">
        <v>203</v>
      </c>
      <c r="X22" s="46">
        <f>[21]Шаблон!$P22</f>
        <v>181</v>
      </c>
      <c r="Y22" s="57">
        <f t="shared" si="7"/>
        <v>89.162561576354676</v>
      </c>
      <c r="Z22" s="31">
        <v>172</v>
      </c>
      <c r="AA22" s="46">
        <f>[21]Шаблон!$T22</f>
        <v>165</v>
      </c>
      <c r="AB22" s="57">
        <f t="shared" si="8"/>
        <v>95.930232558139537</v>
      </c>
      <c r="AC22" s="29"/>
      <c r="AD22" s="32"/>
    </row>
    <row r="23" spans="1:30" s="33" customFormat="1" ht="18" customHeight="1" x14ac:dyDescent="0.25">
      <c r="A23" s="52" t="s">
        <v>42</v>
      </c>
      <c r="B23" s="31">
        <v>751</v>
      </c>
      <c r="C23" s="85">
        <f>[20]Шаблон!$M23+[20]Шаблон!$K23-[20]Шаблон!$L23+[21]Шаблон!$D23</f>
        <v>732</v>
      </c>
      <c r="D23" s="57">
        <f t="shared" si="0"/>
        <v>97.470039946737685</v>
      </c>
      <c r="E23" s="31">
        <v>487</v>
      </c>
      <c r="F23" s="85">
        <f>[21]Шаблон!$D23</f>
        <v>494</v>
      </c>
      <c r="G23" s="57">
        <f t="shared" si="1"/>
        <v>101.43737166324436</v>
      </c>
      <c r="H23" s="31">
        <v>110</v>
      </c>
      <c r="I23" s="85">
        <f>[21]Шаблон!$F23+[20]Шаблон!$D23</f>
        <v>87</v>
      </c>
      <c r="J23" s="57">
        <f t="shared" si="2"/>
        <v>79.090909090909093</v>
      </c>
      <c r="K23" s="31">
        <v>15</v>
      </c>
      <c r="L23" s="85">
        <f>[21]Шаблон!$J23</f>
        <v>30</v>
      </c>
      <c r="M23" s="57">
        <f t="shared" si="3"/>
        <v>200</v>
      </c>
      <c r="N23" s="89">
        <v>8</v>
      </c>
      <c r="O23" s="85">
        <f>[21]Шаблон!$K23+[21]Шаблон!$L23+[20]Шаблон!$G23</f>
        <v>15</v>
      </c>
      <c r="P23" s="57">
        <f t="shared" si="4"/>
        <v>187.5</v>
      </c>
      <c r="Q23" s="31">
        <v>351</v>
      </c>
      <c r="R23" s="46">
        <f>[21]Шаблон!$M23</f>
        <v>348</v>
      </c>
      <c r="S23" s="57">
        <f t="shared" si="5"/>
        <v>99.145299145299148</v>
      </c>
      <c r="T23" s="31">
        <v>516</v>
      </c>
      <c r="U23" s="46">
        <f>[20]Шаблон!$M23+[21]Шаблон!$P23</f>
        <v>528</v>
      </c>
      <c r="V23" s="57">
        <f t="shared" si="6"/>
        <v>102.32558139534885</v>
      </c>
      <c r="W23" s="31">
        <v>269</v>
      </c>
      <c r="X23" s="46">
        <f>[21]Шаблон!$P23</f>
        <v>292</v>
      </c>
      <c r="Y23" s="57">
        <f t="shared" si="7"/>
        <v>108.55018587360594</v>
      </c>
      <c r="Z23" s="31">
        <v>237</v>
      </c>
      <c r="AA23" s="46">
        <f>[21]Шаблон!$T23</f>
        <v>262</v>
      </c>
      <c r="AB23" s="57">
        <f t="shared" si="8"/>
        <v>110.54852320675106</v>
      </c>
      <c r="AC23" s="29"/>
      <c r="AD23" s="32"/>
    </row>
    <row r="24" spans="1:30" s="33" customFormat="1" ht="18" customHeight="1" x14ac:dyDescent="0.25">
      <c r="A24" s="52" t="s">
        <v>43</v>
      </c>
      <c r="B24" s="31">
        <v>868</v>
      </c>
      <c r="C24" s="85">
        <f>[20]Шаблон!$M24+[20]Шаблон!$K24-[20]Шаблон!$L24+[21]Шаблон!$D24</f>
        <v>840</v>
      </c>
      <c r="D24" s="57">
        <f t="shared" si="0"/>
        <v>96.774193548387103</v>
      </c>
      <c r="E24" s="31">
        <v>440</v>
      </c>
      <c r="F24" s="85">
        <f>[21]Шаблон!$D24</f>
        <v>447</v>
      </c>
      <c r="G24" s="57">
        <f t="shared" si="1"/>
        <v>101.59090909090909</v>
      </c>
      <c r="H24" s="31">
        <v>161</v>
      </c>
      <c r="I24" s="85">
        <f>[21]Шаблон!$F24+[20]Шаблон!$D24</f>
        <v>146</v>
      </c>
      <c r="J24" s="57">
        <f t="shared" si="2"/>
        <v>90.683229813664596</v>
      </c>
      <c r="K24" s="31">
        <v>37</v>
      </c>
      <c r="L24" s="85">
        <f>[21]Шаблон!$J24</f>
        <v>16</v>
      </c>
      <c r="M24" s="57">
        <f t="shared" si="3"/>
        <v>43.243243243243242</v>
      </c>
      <c r="N24" s="89">
        <v>52</v>
      </c>
      <c r="O24" s="85">
        <f>[21]Шаблон!$K24+[21]Шаблон!$L24+[20]Шаблон!$G24</f>
        <v>55</v>
      </c>
      <c r="P24" s="57">
        <f t="shared" si="4"/>
        <v>105.76923076923077</v>
      </c>
      <c r="Q24" s="31">
        <v>398</v>
      </c>
      <c r="R24" s="46">
        <f>[21]Шаблон!$M24</f>
        <v>374</v>
      </c>
      <c r="S24" s="57">
        <f t="shared" si="5"/>
        <v>93.969849246231149</v>
      </c>
      <c r="T24" s="31">
        <v>570</v>
      </c>
      <c r="U24" s="46">
        <f>[20]Шаблон!$M24+[21]Шаблон!$P24</f>
        <v>211</v>
      </c>
      <c r="V24" s="57">
        <f t="shared" si="6"/>
        <v>37.017543859649123</v>
      </c>
      <c r="W24" s="31">
        <v>195</v>
      </c>
      <c r="X24" s="46">
        <f>[21]Шаблон!$P24</f>
        <v>204</v>
      </c>
      <c r="Y24" s="57">
        <f t="shared" si="7"/>
        <v>104.61538461538463</v>
      </c>
      <c r="Z24" s="31">
        <v>173</v>
      </c>
      <c r="AA24" s="46">
        <f>[21]Шаблон!$T24</f>
        <v>179</v>
      </c>
      <c r="AB24" s="57">
        <f t="shared" si="8"/>
        <v>103.46820809248555</v>
      </c>
      <c r="AC24" s="29"/>
      <c r="AD24" s="32"/>
    </row>
    <row r="25" spans="1:30" s="33" customFormat="1" ht="18" customHeight="1" x14ac:dyDescent="0.25">
      <c r="A25" s="53" t="s">
        <v>44</v>
      </c>
      <c r="B25" s="31">
        <v>1350</v>
      </c>
      <c r="C25" s="85">
        <f>[20]Шаблон!$M25+[20]Шаблон!$K25-[20]Шаблон!$L25+[21]Шаблон!$D25</f>
        <v>1198</v>
      </c>
      <c r="D25" s="57">
        <f t="shared" si="0"/>
        <v>88.740740740740748</v>
      </c>
      <c r="E25" s="31">
        <v>822</v>
      </c>
      <c r="F25" s="85">
        <f>[21]Шаблон!$D25</f>
        <v>606</v>
      </c>
      <c r="G25" s="57">
        <f t="shared" si="1"/>
        <v>73.722627737226276</v>
      </c>
      <c r="H25" s="31">
        <v>224</v>
      </c>
      <c r="I25" s="85">
        <f>[21]Шаблон!$F25+[20]Шаблон!$D25</f>
        <v>155</v>
      </c>
      <c r="J25" s="57">
        <f t="shared" si="2"/>
        <v>69.196428571428569</v>
      </c>
      <c r="K25" s="31">
        <v>62</v>
      </c>
      <c r="L25" s="85">
        <f>[21]Шаблон!$J25</f>
        <v>31</v>
      </c>
      <c r="M25" s="57">
        <f t="shared" si="3"/>
        <v>50</v>
      </c>
      <c r="N25" s="89">
        <v>29</v>
      </c>
      <c r="O25" s="85">
        <f>[21]Шаблон!$K25+[21]Шаблон!$L25+[20]Шаблон!$G25</f>
        <v>45</v>
      </c>
      <c r="P25" s="57">
        <f t="shared" si="4"/>
        <v>155.17241379310346</v>
      </c>
      <c r="Q25" s="31">
        <v>631</v>
      </c>
      <c r="R25" s="46">
        <f>[21]Шаблон!$M25</f>
        <v>562</v>
      </c>
      <c r="S25" s="57">
        <f t="shared" si="5"/>
        <v>89.06497622820919</v>
      </c>
      <c r="T25" s="31">
        <v>862</v>
      </c>
      <c r="U25" s="46">
        <f>[20]Шаблон!$M25+[21]Шаблон!$P25</f>
        <v>757</v>
      </c>
      <c r="V25" s="57">
        <f t="shared" si="6"/>
        <v>87.819025522041755</v>
      </c>
      <c r="W25" s="31">
        <v>399</v>
      </c>
      <c r="X25" s="46">
        <f>[21]Шаблон!$P25</f>
        <v>198</v>
      </c>
      <c r="Y25" s="57">
        <f t="shared" si="7"/>
        <v>49.624060150375939</v>
      </c>
      <c r="Z25" s="31">
        <v>331</v>
      </c>
      <c r="AA25" s="46">
        <f>[21]Шаблон!$T25</f>
        <v>176</v>
      </c>
      <c r="AB25" s="57">
        <f t="shared" si="8"/>
        <v>53.17220543806647</v>
      </c>
      <c r="AC25" s="29"/>
      <c r="AD25" s="32"/>
    </row>
    <row r="26" spans="1:30" s="33" customFormat="1" ht="18" customHeight="1" x14ac:dyDescent="0.25">
      <c r="A26" s="52" t="s">
        <v>45</v>
      </c>
      <c r="B26" s="31">
        <v>2612</v>
      </c>
      <c r="C26" s="85">
        <f>[20]Шаблон!$M26+[20]Шаблон!$K26-[20]Шаблон!$L26+[21]Шаблон!$D26</f>
        <v>2515</v>
      </c>
      <c r="D26" s="57">
        <f t="shared" si="0"/>
        <v>96.28637059724349</v>
      </c>
      <c r="E26" s="31">
        <v>587</v>
      </c>
      <c r="F26" s="85">
        <f>[21]Шаблон!$D26</f>
        <v>605</v>
      </c>
      <c r="G26" s="57">
        <f t="shared" si="1"/>
        <v>103.06643952299829</v>
      </c>
      <c r="H26" s="31">
        <v>353</v>
      </c>
      <c r="I26" s="85">
        <f>[21]Шаблон!$F26+[20]Шаблон!$D26</f>
        <v>127</v>
      </c>
      <c r="J26" s="57">
        <f t="shared" si="2"/>
        <v>35.977337110481585</v>
      </c>
      <c r="K26" s="31">
        <v>19</v>
      </c>
      <c r="L26" s="85">
        <f>[21]Шаблон!$J26</f>
        <v>13</v>
      </c>
      <c r="M26" s="57">
        <f t="shared" si="3"/>
        <v>68.421052631578945</v>
      </c>
      <c r="N26" s="89">
        <v>3</v>
      </c>
      <c r="O26" s="85">
        <f>[21]Шаблон!$K26+[21]Шаблон!$L26+[20]Шаблон!$G26</f>
        <v>5</v>
      </c>
      <c r="P26" s="57">
        <f t="shared" si="4"/>
        <v>166.66666666666669</v>
      </c>
      <c r="Q26" s="31">
        <v>380</v>
      </c>
      <c r="R26" s="46">
        <f>[21]Шаблон!$M26</f>
        <v>436</v>
      </c>
      <c r="S26" s="57">
        <f t="shared" si="5"/>
        <v>114.73684210526316</v>
      </c>
      <c r="T26" s="31">
        <v>2231</v>
      </c>
      <c r="U26" s="46">
        <f>[20]Шаблон!$M26+[21]Шаблон!$P26</f>
        <v>1763</v>
      </c>
      <c r="V26" s="57">
        <f t="shared" si="6"/>
        <v>79.022859704168539</v>
      </c>
      <c r="W26" s="31">
        <v>289</v>
      </c>
      <c r="X26" s="46">
        <f>[21]Шаблон!$P26</f>
        <v>220</v>
      </c>
      <c r="Y26" s="57">
        <f t="shared" si="7"/>
        <v>76.124567474048447</v>
      </c>
      <c r="Z26" s="31">
        <v>237</v>
      </c>
      <c r="AA26" s="46">
        <f>[21]Шаблон!$T26</f>
        <v>195</v>
      </c>
      <c r="AB26" s="57">
        <f t="shared" si="8"/>
        <v>82.278481012658233</v>
      </c>
      <c r="AC26" s="29"/>
      <c r="AD26" s="32"/>
    </row>
    <row r="27" spans="1:30" s="33" customFormat="1" ht="18" customHeight="1" x14ac:dyDescent="0.25">
      <c r="A27" s="52" t="s">
        <v>46</v>
      </c>
      <c r="B27" s="31">
        <v>1836</v>
      </c>
      <c r="C27" s="85">
        <f>[20]Шаблон!$M27+[20]Шаблон!$K27-[20]Шаблон!$L27+[21]Шаблон!$D27</f>
        <v>1846</v>
      </c>
      <c r="D27" s="57">
        <f t="shared" si="0"/>
        <v>100.54466230936818</v>
      </c>
      <c r="E27" s="31">
        <v>567</v>
      </c>
      <c r="F27" s="85">
        <f>[21]Шаблон!$D27</f>
        <v>623</v>
      </c>
      <c r="G27" s="57">
        <f t="shared" si="1"/>
        <v>109.87654320987654</v>
      </c>
      <c r="H27" s="31">
        <v>225</v>
      </c>
      <c r="I27" s="85">
        <f>[21]Шаблон!$F27+[20]Шаблон!$D27</f>
        <v>201</v>
      </c>
      <c r="J27" s="57">
        <f t="shared" si="2"/>
        <v>89.333333333333329</v>
      </c>
      <c r="K27" s="31">
        <v>87</v>
      </c>
      <c r="L27" s="85">
        <f>[21]Шаблон!$J27</f>
        <v>54</v>
      </c>
      <c r="M27" s="57">
        <f t="shared" si="3"/>
        <v>62.068965517241381</v>
      </c>
      <c r="N27" s="89">
        <v>67</v>
      </c>
      <c r="O27" s="85">
        <f>[21]Шаблон!$K27+[21]Шаблон!$L27+[20]Шаблон!$G27</f>
        <v>69</v>
      </c>
      <c r="P27" s="57">
        <f t="shared" si="4"/>
        <v>102.98507462686568</v>
      </c>
      <c r="Q27" s="31">
        <v>538</v>
      </c>
      <c r="R27" s="46">
        <f>[21]Шаблон!$M27</f>
        <v>603</v>
      </c>
      <c r="S27" s="57">
        <f t="shared" si="5"/>
        <v>112.08178438661709</v>
      </c>
      <c r="T27" s="31">
        <v>1450</v>
      </c>
      <c r="U27" s="46">
        <f>[20]Шаблон!$M27+[21]Шаблон!$P27</f>
        <v>1401</v>
      </c>
      <c r="V27" s="57">
        <f t="shared" si="6"/>
        <v>96.620689655172413</v>
      </c>
      <c r="W27" s="31">
        <v>255</v>
      </c>
      <c r="X27" s="46">
        <f>[21]Шаблон!$P27</f>
        <v>243</v>
      </c>
      <c r="Y27" s="57">
        <f t="shared" si="7"/>
        <v>95.294117647058812</v>
      </c>
      <c r="Z27" s="31">
        <v>223</v>
      </c>
      <c r="AA27" s="46">
        <f>[21]Шаблон!$T27</f>
        <v>224</v>
      </c>
      <c r="AB27" s="57">
        <f t="shared" si="8"/>
        <v>100.44843049327355</v>
      </c>
      <c r="AC27" s="29"/>
      <c r="AD27" s="32"/>
    </row>
    <row r="28" spans="1:30" s="33" customFormat="1" ht="18" customHeight="1" x14ac:dyDescent="0.25">
      <c r="A28" s="54" t="s">
        <v>47</v>
      </c>
      <c r="B28" s="31">
        <v>1655</v>
      </c>
      <c r="C28" s="85">
        <f>[20]Шаблон!$M28+[20]Шаблон!$K28-[20]Шаблон!$L28+[21]Шаблон!$D28</f>
        <v>1576</v>
      </c>
      <c r="D28" s="57">
        <f t="shared" si="0"/>
        <v>95.22658610271904</v>
      </c>
      <c r="E28" s="31">
        <v>650</v>
      </c>
      <c r="F28" s="85">
        <f>[21]Шаблон!$D28</f>
        <v>584</v>
      </c>
      <c r="G28" s="57">
        <f t="shared" si="1"/>
        <v>89.84615384615384</v>
      </c>
      <c r="H28" s="31">
        <v>280</v>
      </c>
      <c r="I28" s="85">
        <f>[21]Шаблон!$F28+[20]Шаблон!$D28</f>
        <v>279</v>
      </c>
      <c r="J28" s="57">
        <f t="shared" si="2"/>
        <v>99.642857142857139</v>
      </c>
      <c r="K28" s="31">
        <v>19</v>
      </c>
      <c r="L28" s="85">
        <f>[21]Шаблон!$J28</f>
        <v>32</v>
      </c>
      <c r="M28" s="57">
        <f t="shared" si="3"/>
        <v>168.42105263157893</v>
      </c>
      <c r="N28" s="89">
        <v>79</v>
      </c>
      <c r="O28" s="85">
        <f>[21]Шаблон!$K28+[21]Шаблон!$L28+[20]Шаблон!$G28</f>
        <v>17</v>
      </c>
      <c r="P28" s="57">
        <f t="shared" si="4"/>
        <v>21.518987341772153</v>
      </c>
      <c r="Q28" s="31">
        <v>615</v>
      </c>
      <c r="R28" s="46">
        <f>[21]Шаблон!$M28</f>
        <v>576</v>
      </c>
      <c r="S28" s="57">
        <f t="shared" si="5"/>
        <v>93.658536585365866</v>
      </c>
      <c r="T28" s="31">
        <v>1199</v>
      </c>
      <c r="U28" s="46">
        <f>[20]Шаблон!$M28+[21]Шаблон!$P28</f>
        <v>397</v>
      </c>
      <c r="V28" s="57">
        <f t="shared" si="6"/>
        <v>33.110925771476232</v>
      </c>
      <c r="W28" s="31">
        <v>340</v>
      </c>
      <c r="X28" s="46">
        <f>[21]Шаблон!$P28</f>
        <v>212</v>
      </c>
      <c r="Y28" s="57">
        <f t="shared" si="7"/>
        <v>62.352941176470587</v>
      </c>
      <c r="Z28" s="31">
        <v>299</v>
      </c>
      <c r="AA28" s="46">
        <f>[21]Шаблон!$T28</f>
        <v>185</v>
      </c>
      <c r="AB28" s="57">
        <f t="shared" si="8"/>
        <v>61.872909698996658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X1:Y1"/>
    <mergeCell ref="AA4:AA5"/>
    <mergeCell ref="J4:J5"/>
    <mergeCell ref="K4:K5"/>
    <mergeCell ref="L4:L5"/>
    <mergeCell ref="Z4:Z5"/>
    <mergeCell ref="X2:Y2"/>
    <mergeCell ref="Z2:AA2"/>
    <mergeCell ref="N3:P3"/>
    <mergeCell ref="Z3:AB3"/>
    <mergeCell ref="AB4:AB5"/>
    <mergeCell ref="X4:X5"/>
    <mergeCell ref="Y4:Y5"/>
    <mergeCell ref="B1:M1"/>
    <mergeCell ref="T4:T5"/>
    <mergeCell ref="U4:U5"/>
    <mergeCell ref="Q3:S3"/>
    <mergeCell ref="I4:I5"/>
    <mergeCell ref="T3:V3"/>
    <mergeCell ref="W3:Y3"/>
    <mergeCell ref="G4:G5"/>
    <mergeCell ref="V4:V5"/>
    <mergeCell ref="W4:W5"/>
    <mergeCell ref="N4:N5"/>
    <mergeCell ref="O4:O5"/>
    <mergeCell ref="P4:P5"/>
    <mergeCell ref="Q4:Q5"/>
    <mergeCell ref="R4:R5"/>
    <mergeCell ref="S4:S5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M4:M5"/>
    <mergeCell ref="H4:H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" style="37" customWidth="1"/>
    <col min="3" max="3" width="8.7109375" style="37" customWidth="1"/>
    <col min="4" max="4" width="8.28515625" style="37" customWidth="1"/>
    <col min="5" max="5" width="8.7109375" style="37" customWidth="1"/>
    <col min="6" max="6" width="9.28515625" style="37" customWidth="1"/>
    <col min="7" max="7" width="7.42578125" style="37" customWidth="1"/>
    <col min="8" max="8" width="7.7109375" style="37" customWidth="1"/>
    <col min="9" max="9" width="7.5703125" style="37" customWidth="1"/>
    <col min="10" max="10" width="7.42578125" style="37" customWidth="1"/>
    <col min="11" max="11" width="7.28515625" style="37" customWidth="1"/>
    <col min="12" max="12" width="7.5703125" style="37" customWidth="1"/>
    <col min="13" max="13" width="9" style="37" customWidth="1"/>
    <col min="14" max="15" width="7.7109375" style="37" customWidth="1"/>
    <col min="16" max="16" width="8.140625" style="37" customWidth="1"/>
    <col min="17" max="17" width="8" style="37" customWidth="1"/>
    <col min="18" max="18" width="8.28515625" style="37" customWidth="1"/>
    <col min="19" max="19" width="8.140625" style="37" customWidth="1"/>
    <col min="20" max="20" width="8" style="37" customWidth="1"/>
    <col min="21" max="21" width="7.855468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7.5703125" style="37" customWidth="1"/>
    <col min="26" max="26" width="8.42578125" style="37" customWidth="1"/>
    <col min="27" max="27" width="8" style="37" customWidth="1"/>
    <col min="28" max="16384" width="9.140625" style="37"/>
  </cols>
  <sheetData>
    <row r="1" spans="1:32" s="22" customFormat="1" ht="60.75" customHeight="1" x14ac:dyDescent="0.35">
      <c r="B1" s="104" t="s">
        <v>78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21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60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15.75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11835</v>
      </c>
      <c r="C7" s="28">
        <f>SUM(C8:C28)</f>
        <v>10377</v>
      </c>
      <c r="D7" s="56">
        <f>IF(B7=0,0,C7/B7)*100</f>
        <v>87.680608365019012</v>
      </c>
      <c r="E7" s="28">
        <f>SUM(E8:E28)</f>
        <v>5691</v>
      </c>
      <c r="F7" s="28">
        <f>SUM(F8:F28)</f>
        <v>5112</v>
      </c>
      <c r="G7" s="56">
        <f>IF(E7=0,0,F7/E7)*100</f>
        <v>89.826041117554041</v>
      </c>
      <c r="H7" s="28">
        <f>SUM(H8:H28)</f>
        <v>950</v>
      </c>
      <c r="I7" s="28">
        <f>SUM(I8:I28)</f>
        <v>749</v>
      </c>
      <c r="J7" s="56">
        <f>IF(H7=0,0,I7/H7)*100</f>
        <v>78.84210526315789</v>
      </c>
      <c r="K7" s="28">
        <f>SUM(K8:K28)</f>
        <v>155</v>
      </c>
      <c r="L7" s="28">
        <f>SUM(L8:L28)</f>
        <v>107</v>
      </c>
      <c r="M7" s="56">
        <f>IF(K7=0,0,L7/K7)*100</f>
        <v>69.032258064516128</v>
      </c>
      <c r="N7" s="88">
        <f>SUM(N8:N28)</f>
        <v>252</v>
      </c>
      <c r="O7" s="28">
        <f>SUM(O8:O28)</f>
        <v>145</v>
      </c>
      <c r="P7" s="56">
        <f>IF(N7=0,0,O7/N7)*100</f>
        <v>57.539682539682538</v>
      </c>
      <c r="Q7" s="28">
        <f>SUM(Q8:Q28)</f>
        <v>4580</v>
      </c>
      <c r="R7" s="28">
        <f>SUM(R8:R28)</f>
        <v>4274</v>
      </c>
      <c r="S7" s="56">
        <f>IF(Q7=0,0,R7/Q7)*100</f>
        <v>93.318777292576414</v>
      </c>
      <c r="T7" s="28">
        <f>SUM(T8:T28)</f>
        <v>8434</v>
      </c>
      <c r="U7" s="28">
        <f>SUM(U8:U28)</f>
        <v>6110</v>
      </c>
      <c r="V7" s="56">
        <f>IF(T7=0,0,U7/T7)*100</f>
        <v>72.444866018496555</v>
      </c>
      <c r="W7" s="28">
        <f>SUM(W8:W28)</f>
        <v>2533</v>
      </c>
      <c r="X7" s="28">
        <f>SUM(X8:X28)</f>
        <v>2174</v>
      </c>
      <c r="Y7" s="56">
        <f>IF(W7=0,0,X7/W7)*100</f>
        <v>85.827082510856684</v>
      </c>
      <c r="Z7" s="28">
        <f>SUM(Z8:Z28)</f>
        <v>2083</v>
      </c>
      <c r="AA7" s="28">
        <f>SUM(AA8:AA28)</f>
        <v>1895</v>
      </c>
      <c r="AB7" s="56">
        <f>IF(Z7=0,0,AA7/Z7)*100</f>
        <v>90.974555928948632</v>
      </c>
      <c r="AC7" s="29"/>
      <c r="AF7" s="33"/>
    </row>
    <row r="8" spans="1:32" s="33" customFormat="1" ht="18" customHeight="1" x14ac:dyDescent="0.25">
      <c r="A8" s="51" t="s">
        <v>27</v>
      </c>
      <c r="B8" s="31">
        <v>491</v>
      </c>
      <c r="C8" s="31">
        <f>[5]Шаблон!$M8+[5]Шаблон!$K8-[5]Шаблон!$L8+[6]Шаблон!$D8</f>
        <v>422</v>
      </c>
      <c r="D8" s="57">
        <f t="shared" ref="D8:D28" si="0">IF(B8=0,0,C8/B8)*100</f>
        <v>85.947046843177191</v>
      </c>
      <c r="E8" s="31">
        <v>227</v>
      </c>
      <c r="F8" s="31">
        <f>[6]Шаблон!$D8</f>
        <v>197</v>
      </c>
      <c r="G8" s="57">
        <f t="shared" ref="G8:G28" si="1">IF(E8=0,0,F8/E8)*100</f>
        <v>86.784140969162991</v>
      </c>
      <c r="H8" s="31">
        <v>39</v>
      </c>
      <c r="I8" s="31">
        <f>[6]Шаблон!$F8+[5]Шаблон!$D8</f>
        <v>25</v>
      </c>
      <c r="J8" s="57">
        <f t="shared" ref="J8:J28" si="2">IF(H8=0,0,I8/H8)*100</f>
        <v>64.102564102564102</v>
      </c>
      <c r="K8" s="31">
        <v>9</v>
      </c>
      <c r="L8" s="31">
        <f>[6]Шаблон!$J8</f>
        <v>6</v>
      </c>
      <c r="M8" s="57">
        <f t="shared" ref="M8:M28" si="3">IF(K8=0,0,L8/K8)*100</f>
        <v>66.666666666666657</v>
      </c>
      <c r="N8" s="89">
        <v>17</v>
      </c>
      <c r="O8" s="31">
        <f>[6]Шаблон!$K8+[6]Шаблон!$L8+[5]Шаблон!$G8</f>
        <v>6</v>
      </c>
      <c r="P8" s="57">
        <f t="shared" ref="P8:P28" si="4">IF(N8=0,0,O8/N8)*100</f>
        <v>35.294117647058826</v>
      </c>
      <c r="Q8" s="87">
        <v>214</v>
      </c>
      <c r="R8" s="46">
        <f>'[7]1'!$D11</f>
        <v>188</v>
      </c>
      <c r="S8" s="57">
        <f t="shared" ref="S8:S28" si="5">IF(Q8=0,0,R8/Q8)*100</f>
        <v>87.850467289719631</v>
      </c>
      <c r="T8" s="31">
        <v>338</v>
      </c>
      <c r="U8" s="46">
        <f>[6]Шаблон!$P8+[5]Шаблон!$M8</f>
        <v>312</v>
      </c>
      <c r="V8" s="57">
        <f t="shared" ref="V8:V28" si="6">IF(T8=0,0,U8/T8)*100</f>
        <v>92.307692307692307</v>
      </c>
      <c r="W8" s="31">
        <v>78</v>
      </c>
      <c r="X8" s="46">
        <f>[6]Шаблон!$P8</f>
        <v>91</v>
      </c>
      <c r="Y8" s="57">
        <f t="shared" ref="Y8:Y28" si="7">IF(W8=0,0,X8/W8)*100</f>
        <v>116.66666666666667</v>
      </c>
      <c r="Z8" s="31">
        <v>71</v>
      </c>
      <c r="AA8" s="46">
        <f>[6]Шаблон!$T8</f>
        <v>90</v>
      </c>
      <c r="AB8" s="57">
        <f t="shared" ref="AB8:AB28" si="8">IF(Z8=0,0,AA8/Z8)*100</f>
        <v>126.7605633802817</v>
      </c>
      <c r="AC8" s="29"/>
      <c r="AD8" s="32"/>
    </row>
    <row r="9" spans="1:32" s="34" customFormat="1" ht="18" customHeight="1" x14ac:dyDescent="0.25">
      <c r="A9" s="52" t="s">
        <v>28</v>
      </c>
      <c r="B9" s="31">
        <v>442</v>
      </c>
      <c r="C9" s="85">
        <f>[5]Шаблон!$M9+[5]Шаблон!$K9-[5]Шаблон!$L9+[6]Шаблон!$D9</f>
        <v>364</v>
      </c>
      <c r="D9" s="57">
        <f t="shared" si="0"/>
        <v>82.35294117647058</v>
      </c>
      <c r="E9" s="31">
        <v>140</v>
      </c>
      <c r="F9" s="85">
        <f>[6]Шаблон!$D9</f>
        <v>116</v>
      </c>
      <c r="G9" s="57">
        <f t="shared" si="1"/>
        <v>82.857142857142861</v>
      </c>
      <c r="H9" s="31">
        <v>20</v>
      </c>
      <c r="I9" s="85">
        <f>[6]Шаблон!$F9+[5]Шаблон!$D9</f>
        <v>24</v>
      </c>
      <c r="J9" s="57">
        <f t="shared" si="2"/>
        <v>120</v>
      </c>
      <c r="K9" s="31">
        <v>4</v>
      </c>
      <c r="L9" s="85">
        <f>[6]Шаблон!$J9</f>
        <v>2</v>
      </c>
      <c r="M9" s="57">
        <f t="shared" si="3"/>
        <v>50</v>
      </c>
      <c r="N9" s="89">
        <v>2</v>
      </c>
      <c r="O9" s="85">
        <f>[6]Шаблон!$K9+[6]Шаблон!$L9+[5]Шаблон!$G9</f>
        <v>6</v>
      </c>
      <c r="P9" s="57">
        <f t="shared" si="4"/>
        <v>300</v>
      </c>
      <c r="Q9" s="87">
        <v>122</v>
      </c>
      <c r="R9" s="46">
        <f>'[7]1'!$D12</f>
        <v>92</v>
      </c>
      <c r="S9" s="57">
        <f t="shared" si="5"/>
        <v>75.409836065573771</v>
      </c>
      <c r="T9" s="31">
        <v>359</v>
      </c>
      <c r="U9" s="46">
        <f>[6]Шаблон!$P9+[5]Шаблон!$M9</f>
        <v>291</v>
      </c>
      <c r="V9" s="57">
        <f t="shared" si="6"/>
        <v>81.058495821727021</v>
      </c>
      <c r="W9" s="31">
        <v>63</v>
      </c>
      <c r="X9" s="46">
        <f>[6]Шаблон!$P9</f>
        <v>45</v>
      </c>
      <c r="Y9" s="57">
        <f t="shared" si="7"/>
        <v>71.428571428571431</v>
      </c>
      <c r="Z9" s="31">
        <v>59</v>
      </c>
      <c r="AA9" s="46">
        <f>[6]Шаблон!$T9</f>
        <v>44</v>
      </c>
      <c r="AB9" s="57">
        <f t="shared" si="8"/>
        <v>74.576271186440678</v>
      </c>
      <c r="AC9" s="29"/>
      <c r="AD9" s="32"/>
    </row>
    <row r="10" spans="1:32" s="33" customFormat="1" ht="18" customHeight="1" x14ac:dyDescent="0.25">
      <c r="A10" s="52" t="s">
        <v>29</v>
      </c>
      <c r="B10" s="31">
        <v>251</v>
      </c>
      <c r="C10" s="85">
        <f>[5]Шаблон!$M10+[5]Шаблон!$K10-[5]Шаблон!$L10+[6]Шаблон!$D10</f>
        <v>180</v>
      </c>
      <c r="D10" s="57">
        <f t="shared" si="0"/>
        <v>71.713147410358573</v>
      </c>
      <c r="E10" s="31">
        <v>140</v>
      </c>
      <c r="F10" s="85">
        <f>[6]Шаблон!$D10</f>
        <v>83</v>
      </c>
      <c r="G10" s="57">
        <f t="shared" si="1"/>
        <v>59.285714285714285</v>
      </c>
      <c r="H10" s="31">
        <v>20</v>
      </c>
      <c r="I10" s="85">
        <f>[6]Шаблон!$F10+[5]Шаблон!$D10</f>
        <v>10</v>
      </c>
      <c r="J10" s="57">
        <f t="shared" si="2"/>
        <v>50</v>
      </c>
      <c r="K10" s="31">
        <v>1</v>
      </c>
      <c r="L10" s="85">
        <f>[6]Шаблон!$J10</f>
        <v>0</v>
      </c>
      <c r="M10" s="57">
        <f t="shared" si="3"/>
        <v>0</v>
      </c>
      <c r="N10" s="89">
        <v>1</v>
      </c>
      <c r="O10" s="85">
        <f>[6]Шаблон!$K10+[6]Шаблон!$L10+[5]Шаблон!$G10</f>
        <v>1</v>
      </c>
      <c r="P10" s="57">
        <f t="shared" si="4"/>
        <v>100</v>
      </c>
      <c r="Q10" s="87">
        <v>130</v>
      </c>
      <c r="R10" s="46">
        <f>'[7]1'!$D13</f>
        <v>78</v>
      </c>
      <c r="S10" s="57">
        <f t="shared" si="5"/>
        <v>60</v>
      </c>
      <c r="T10" s="31">
        <v>169</v>
      </c>
      <c r="U10" s="46">
        <f>[6]Шаблон!$P10+[5]Шаблон!$M10</f>
        <v>143</v>
      </c>
      <c r="V10" s="57">
        <f t="shared" si="6"/>
        <v>84.615384615384613</v>
      </c>
      <c r="W10" s="31">
        <v>61</v>
      </c>
      <c r="X10" s="46">
        <f>[6]Шаблон!$P10</f>
        <v>46</v>
      </c>
      <c r="Y10" s="57">
        <f t="shared" si="7"/>
        <v>75.409836065573771</v>
      </c>
      <c r="Z10" s="31">
        <v>50</v>
      </c>
      <c r="AA10" s="46">
        <f>[6]Шаблон!$T10</f>
        <v>39</v>
      </c>
      <c r="AB10" s="57">
        <f t="shared" si="8"/>
        <v>78</v>
      </c>
      <c r="AC10" s="29"/>
      <c r="AD10" s="32"/>
    </row>
    <row r="11" spans="1:32" s="33" customFormat="1" ht="18" customHeight="1" x14ac:dyDescent="0.25">
      <c r="A11" s="52" t="s">
        <v>30</v>
      </c>
      <c r="B11" s="31">
        <v>332</v>
      </c>
      <c r="C11" s="85">
        <f>[5]Шаблон!$M11+[5]Шаблон!$K11-[5]Шаблон!$L11+[6]Шаблон!$D11</f>
        <v>282</v>
      </c>
      <c r="D11" s="57">
        <f t="shared" si="0"/>
        <v>84.939759036144579</v>
      </c>
      <c r="E11" s="31">
        <v>209</v>
      </c>
      <c r="F11" s="85">
        <f>[6]Шаблон!$D11</f>
        <v>178</v>
      </c>
      <c r="G11" s="57">
        <f t="shared" si="1"/>
        <v>85.167464114832541</v>
      </c>
      <c r="H11" s="31">
        <v>39</v>
      </c>
      <c r="I11" s="85">
        <f>[6]Шаблон!$F11+[5]Шаблон!$D11</f>
        <v>19</v>
      </c>
      <c r="J11" s="57">
        <f t="shared" si="2"/>
        <v>48.717948717948715</v>
      </c>
      <c r="K11" s="31">
        <v>3</v>
      </c>
      <c r="L11" s="85">
        <f>[6]Шаблон!$J11</f>
        <v>6</v>
      </c>
      <c r="M11" s="57">
        <f t="shared" si="3"/>
        <v>200</v>
      </c>
      <c r="N11" s="89">
        <v>2</v>
      </c>
      <c r="O11" s="85">
        <f>[6]Шаблон!$K11+[6]Шаблон!$L11+[5]Шаблон!$G11</f>
        <v>1</v>
      </c>
      <c r="P11" s="57">
        <f t="shared" si="4"/>
        <v>50</v>
      </c>
      <c r="Q11" s="87">
        <v>186</v>
      </c>
      <c r="R11" s="46">
        <f>'[7]1'!$D14</f>
        <v>170</v>
      </c>
      <c r="S11" s="57">
        <f t="shared" si="5"/>
        <v>91.397849462365585</v>
      </c>
      <c r="T11" s="31">
        <v>209</v>
      </c>
      <c r="U11" s="46">
        <f>[6]Шаблон!$P11+[5]Шаблон!$M11</f>
        <v>188</v>
      </c>
      <c r="V11" s="57">
        <f t="shared" si="6"/>
        <v>89.952153110047846</v>
      </c>
      <c r="W11" s="31">
        <v>88</v>
      </c>
      <c r="X11" s="46">
        <f>[6]Шаблон!$P11</f>
        <v>87</v>
      </c>
      <c r="Y11" s="57">
        <f t="shared" si="7"/>
        <v>98.86363636363636</v>
      </c>
      <c r="Z11" s="31">
        <v>60</v>
      </c>
      <c r="AA11" s="46">
        <f>[6]Шаблон!$T11</f>
        <v>71</v>
      </c>
      <c r="AB11" s="57">
        <f t="shared" si="8"/>
        <v>118.33333333333333</v>
      </c>
      <c r="AC11" s="29"/>
      <c r="AD11" s="32"/>
    </row>
    <row r="12" spans="1:32" s="33" customFormat="1" ht="18" customHeight="1" x14ac:dyDescent="0.25">
      <c r="A12" s="52" t="s">
        <v>31</v>
      </c>
      <c r="B12" s="31">
        <v>320</v>
      </c>
      <c r="C12" s="85">
        <f>[5]Шаблон!$M12+[5]Шаблон!$K12-[5]Шаблон!$L12+[6]Шаблон!$D12</f>
        <v>254</v>
      </c>
      <c r="D12" s="57">
        <f t="shared" si="0"/>
        <v>79.375</v>
      </c>
      <c r="E12" s="31">
        <v>159</v>
      </c>
      <c r="F12" s="85">
        <f>[6]Шаблон!$D12</f>
        <v>115</v>
      </c>
      <c r="G12" s="57">
        <f t="shared" si="1"/>
        <v>72.327044025157221</v>
      </c>
      <c r="H12" s="31">
        <v>32</v>
      </c>
      <c r="I12" s="85">
        <f>[6]Шаблон!$F12+[5]Шаблон!$D12</f>
        <v>22</v>
      </c>
      <c r="J12" s="57">
        <f t="shared" si="2"/>
        <v>68.75</v>
      </c>
      <c r="K12" s="31">
        <v>2</v>
      </c>
      <c r="L12" s="85">
        <f>[6]Шаблон!$J12</f>
        <v>2</v>
      </c>
      <c r="M12" s="57">
        <f t="shared" si="3"/>
        <v>100</v>
      </c>
      <c r="N12" s="89">
        <v>12</v>
      </c>
      <c r="O12" s="85">
        <f>[6]Шаблон!$K12+[6]Шаблон!$L12+[5]Шаблон!$G12</f>
        <v>8</v>
      </c>
      <c r="P12" s="57">
        <f t="shared" si="4"/>
        <v>66.666666666666657</v>
      </c>
      <c r="Q12" s="87">
        <v>131</v>
      </c>
      <c r="R12" s="46">
        <f>'[7]1'!$D15</f>
        <v>105</v>
      </c>
      <c r="S12" s="57">
        <f t="shared" si="5"/>
        <v>80.152671755725194</v>
      </c>
      <c r="T12" s="31">
        <v>222</v>
      </c>
      <c r="U12" s="46">
        <f>[6]Шаблон!$P12+[5]Шаблон!$M12</f>
        <v>198</v>
      </c>
      <c r="V12" s="57">
        <f t="shared" si="6"/>
        <v>89.189189189189193</v>
      </c>
      <c r="W12" s="31">
        <v>67</v>
      </c>
      <c r="X12" s="46">
        <f>[6]Шаблон!$P12</f>
        <v>61</v>
      </c>
      <c r="Y12" s="57">
        <f t="shared" si="7"/>
        <v>91.044776119402982</v>
      </c>
      <c r="Z12" s="31">
        <v>61</v>
      </c>
      <c r="AA12" s="46">
        <f>[6]Шаблон!$T12</f>
        <v>52</v>
      </c>
      <c r="AB12" s="57">
        <f t="shared" si="8"/>
        <v>85.245901639344254</v>
      </c>
      <c r="AC12" s="29"/>
      <c r="AD12" s="32"/>
    </row>
    <row r="13" spans="1:32" s="33" customFormat="1" ht="18" customHeight="1" x14ac:dyDescent="0.25">
      <c r="A13" s="52" t="s">
        <v>32</v>
      </c>
      <c r="B13" s="31">
        <v>336</v>
      </c>
      <c r="C13" s="85">
        <f>[5]Шаблон!$M13+[5]Шаблон!$K13-[5]Шаблон!$L13+[6]Шаблон!$D13</f>
        <v>240</v>
      </c>
      <c r="D13" s="57">
        <f t="shared" si="0"/>
        <v>71.428571428571431</v>
      </c>
      <c r="E13" s="31">
        <v>173</v>
      </c>
      <c r="F13" s="85">
        <f>[6]Шаблон!$D13</f>
        <v>100</v>
      </c>
      <c r="G13" s="57">
        <f t="shared" si="1"/>
        <v>57.80346820809249</v>
      </c>
      <c r="H13" s="31">
        <v>28</v>
      </c>
      <c r="I13" s="85">
        <f>[6]Шаблон!$F13+[5]Шаблон!$D13</f>
        <v>17</v>
      </c>
      <c r="J13" s="57">
        <f t="shared" si="2"/>
        <v>60.714285714285708</v>
      </c>
      <c r="K13" s="31">
        <v>2</v>
      </c>
      <c r="L13" s="85">
        <f>[6]Шаблон!$J13</f>
        <v>1</v>
      </c>
      <c r="M13" s="57">
        <f t="shared" si="3"/>
        <v>50</v>
      </c>
      <c r="N13" s="89">
        <v>0</v>
      </c>
      <c r="O13" s="85">
        <f>[6]Шаблон!$K13+[6]Шаблон!$L13+[5]Шаблон!$G13</f>
        <v>0</v>
      </c>
      <c r="P13" s="57">
        <f t="shared" si="4"/>
        <v>0</v>
      </c>
      <c r="Q13" s="87">
        <v>115</v>
      </c>
      <c r="R13" s="46">
        <f>'[7]1'!$D16</f>
        <v>83</v>
      </c>
      <c r="S13" s="57">
        <f t="shared" si="5"/>
        <v>72.173913043478265</v>
      </c>
      <c r="T13" s="31">
        <v>212</v>
      </c>
      <c r="U13" s="46">
        <f>[6]Шаблон!$P13+[5]Шаблон!$M13</f>
        <v>172</v>
      </c>
      <c r="V13" s="57">
        <f t="shared" si="6"/>
        <v>81.132075471698116</v>
      </c>
      <c r="W13" s="31">
        <v>55</v>
      </c>
      <c r="X13" s="46">
        <f>[6]Шаблон!$P13</f>
        <v>38</v>
      </c>
      <c r="Y13" s="57">
        <f t="shared" si="7"/>
        <v>69.090909090909093</v>
      </c>
      <c r="Z13" s="31">
        <v>44</v>
      </c>
      <c r="AA13" s="46">
        <f>[6]Шаблон!$T13</f>
        <v>32</v>
      </c>
      <c r="AB13" s="57">
        <f t="shared" si="8"/>
        <v>72.727272727272734</v>
      </c>
      <c r="AC13" s="29"/>
      <c r="AD13" s="32"/>
    </row>
    <row r="14" spans="1:32" s="33" customFormat="1" ht="18" customHeight="1" x14ac:dyDescent="0.25">
      <c r="A14" s="52" t="s">
        <v>33</v>
      </c>
      <c r="B14" s="31">
        <v>73</v>
      </c>
      <c r="C14" s="85">
        <f>[5]Шаблон!$M14+[5]Шаблон!$K14-[5]Шаблон!$L14+[6]Шаблон!$D14</f>
        <v>86</v>
      </c>
      <c r="D14" s="57">
        <f t="shared" si="0"/>
        <v>117.8082191780822</v>
      </c>
      <c r="E14" s="31">
        <v>44</v>
      </c>
      <c r="F14" s="85">
        <f>[6]Шаблон!$D14</f>
        <v>60</v>
      </c>
      <c r="G14" s="57">
        <f t="shared" si="1"/>
        <v>136.36363636363635</v>
      </c>
      <c r="H14" s="31">
        <v>9</v>
      </c>
      <c r="I14" s="85">
        <f>[6]Шаблон!$F14+[5]Шаблон!$D14</f>
        <v>6</v>
      </c>
      <c r="J14" s="57">
        <f t="shared" si="2"/>
        <v>66.666666666666657</v>
      </c>
      <c r="K14" s="31">
        <v>1</v>
      </c>
      <c r="L14" s="85">
        <f>[6]Шаблон!$J14</f>
        <v>0</v>
      </c>
      <c r="M14" s="57">
        <f t="shared" si="3"/>
        <v>0</v>
      </c>
      <c r="N14" s="89">
        <v>0</v>
      </c>
      <c r="O14" s="85">
        <f>[6]Шаблон!$K14+[6]Шаблон!$L14+[5]Шаблон!$G14</f>
        <v>3</v>
      </c>
      <c r="P14" s="57">
        <f t="shared" si="4"/>
        <v>0</v>
      </c>
      <c r="Q14" s="87">
        <v>33</v>
      </c>
      <c r="R14" s="46">
        <f>'[7]1'!$D17</f>
        <v>56</v>
      </c>
      <c r="S14" s="57">
        <f t="shared" si="5"/>
        <v>169.69696969696969</v>
      </c>
      <c r="T14" s="31">
        <v>46</v>
      </c>
      <c r="U14" s="46">
        <f>[6]Шаблон!$P14+[5]Шаблон!$M14</f>
        <v>38</v>
      </c>
      <c r="V14" s="57">
        <f t="shared" si="6"/>
        <v>82.608695652173907</v>
      </c>
      <c r="W14" s="31">
        <v>19</v>
      </c>
      <c r="X14" s="46">
        <f>[6]Шаблон!$P14</f>
        <v>37</v>
      </c>
      <c r="Y14" s="57">
        <f t="shared" si="7"/>
        <v>194.73684210526315</v>
      </c>
      <c r="Z14" s="31">
        <v>17</v>
      </c>
      <c r="AA14" s="46">
        <f>[6]Шаблон!$T14</f>
        <v>34</v>
      </c>
      <c r="AB14" s="57">
        <f t="shared" si="8"/>
        <v>200</v>
      </c>
      <c r="AC14" s="29"/>
      <c r="AD14" s="32"/>
    </row>
    <row r="15" spans="1:32" s="33" customFormat="1" ht="18" customHeight="1" x14ac:dyDescent="0.25">
      <c r="A15" s="52" t="s">
        <v>34</v>
      </c>
      <c r="B15" s="31">
        <v>311</v>
      </c>
      <c r="C15" s="85">
        <f>[5]Шаблон!$M15+[5]Шаблон!$K15-[5]Шаблон!$L15+[6]Шаблон!$D15</f>
        <v>270</v>
      </c>
      <c r="D15" s="57">
        <f t="shared" si="0"/>
        <v>86.816720257234721</v>
      </c>
      <c r="E15" s="31">
        <v>109</v>
      </c>
      <c r="F15" s="85">
        <f>[6]Шаблон!$D15</f>
        <v>93</v>
      </c>
      <c r="G15" s="57">
        <f t="shared" si="1"/>
        <v>85.321100917431195</v>
      </c>
      <c r="H15" s="31">
        <v>14</v>
      </c>
      <c r="I15" s="85">
        <f>[6]Шаблон!$F15+[5]Шаблон!$D15</f>
        <v>19</v>
      </c>
      <c r="J15" s="57">
        <f t="shared" si="2"/>
        <v>135.71428571428572</v>
      </c>
      <c r="K15" s="31">
        <v>3</v>
      </c>
      <c r="L15" s="85">
        <f>[6]Шаблон!$J15</f>
        <v>11</v>
      </c>
      <c r="M15" s="57">
        <f t="shared" si="3"/>
        <v>366.66666666666663</v>
      </c>
      <c r="N15" s="89">
        <v>2</v>
      </c>
      <c r="O15" s="85">
        <f>[6]Шаблон!$K15+[6]Шаблон!$L15+[5]Шаблон!$G15</f>
        <v>1</v>
      </c>
      <c r="P15" s="57">
        <f t="shared" si="4"/>
        <v>50</v>
      </c>
      <c r="Q15" s="87">
        <v>80</v>
      </c>
      <c r="R15" s="46">
        <f>'[7]1'!$D18</f>
        <v>80</v>
      </c>
      <c r="S15" s="57">
        <f t="shared" si="5"/>
        <v>100</v>
      </c>
      <c r="T15" s="31">
        <v>236</v>
      </c>
      <c r="U15" s="46">
        <f>[6]Шаблон!$P15+[5]Шаблон!$M15</f>
        <v>216</v>
      </c>
      <c r="V15" s="57">
        <f t="shared" si="6"/>
        <v>91.525423728813564</v>
      </c>
      <c r="W15" s="31">
        <v>41</v>
      </c>
      <c r="X15" s="46">
        <f>[6]Шаблон!$P15</f>
        <v>44</v>
      </c>
      <c r="Y15" s="57">
        <f t="shared" si="7"/>
        <v>107.31707317073172</v>
      </c>
      <c r="Z15" s="31">
        <v>36</v>
      </c>
      <c r="AA15" s="46">
        <f>[6]Шаблон!$T15</f>
        <v>34</v>
      </c>
      <c r="AB15" s="57">
        <f t="shared" si="8"/>
        <v>94.444444444444443</v>
      </c>
      <c r="AC15" s="29"/>
      <c r="AD15" s="32"/>
    </row>
    <row r="16" spans="1:32" s="33" customFormat="1" ht="18" customHeight="1" x14ac:dyDescent="0.25">
      <c r="A16" s="52" t="s">
        <v>35</v>
      </c>
      <c r="B16" s="31">
        <v>250</v>
      </c>
      <c r="C16" s="85">
        <f>[5]Шаблон!$M16+[5]Шаблон!$K16-[5]Шаблон!$L16+[6]Шаблон!$D16</f>
        <v>225</v>
      </c>
      <c r="D16" s="57">
        <f t="shared" si="0"/>
        <v>90</v>
      </c>
      <c r="E16" s="31">
        <v>129</v>
      </c>
      <c r="F16" s="85">
        <f>[6]Шаблон!$D16</f>
        <v>119</v>
      </c>
      <c r="G16" s="57">
        <f t="shared" si="1"/>
        <v>92.248062015503876</v>
      </c>
      <c r="H16" s="31">
        <v>20</v>
      </c>
      <c r="I16" s="85">
        <f>[6]Шаблон!$F16+[5]Шаблон!$D16</f>
        <v>23</v>
      </c>
      <c r="J16" s="57">
        <f t="shared" si="2"/>
        <v>114.99999999999999</v>
      </c>
      <c r="K16" s="31">
        <v>4</v>
      </c>
      <c r="L16" s="85">
        <f>[6]Шаблон!$J16</f>
        <v>2</v>
      </c>
      <c r="M16" s="57">
        <f t="shared" si="3"/>
        <v>50</v>
      </c>
      <c r="N16" s="89">
        <v>12</v>
      </c>
      <c r="O16" s="85">
        <f>[6]Шаблон!$K16+[6]Шаблон!$L16+[5]Шаблон!$G16</f>
        <v>7</v>
      </c>
      <c r="P16" s="57">
        <f t="shared" si="4"/>
        <v>58.333333333333336</v>
      </c>
      <c r="Q16" s="87">
        <v>111</v>
      </c>
      <c r="R16" s="46">
        <f>'[7]1'!$D19</f>
        <v>118</v>
      </c>
      <c r="S16" s="57">
        <f t="shared" si="5"/>
        <v>106.30630630630631</v>
      </c>
      <c r="T16" s="31">
        <v>175</v>
      </c>
      <c r="U16" s="46">
        <f>[6]Шаблон!$P16+[5]Шаблон!$M16</f>
        <v>152</v>
      </c>
      <c r="V16" s="57">
        <f t="shared" si="6"/>
        <v>86.857142857142861</v>
      </c>
      <c r="W16" s="31">
        <v>55</v>
      </c>
      <c r="X16" s="46">
        <f>[6]Шаблон!$P16</f>
        <v>46</v>
      </c>
      <c r="Y16" s="57">
        <f t="shared" si="7"/>
        <v>83.636363636363626</v>
      </c>
      <c r="Z16" s="31">
        <v>50</v>
      </c>
      <c r="AA16" s="46">
        <f>[6]Шаблон!$T16</f>
        <v>38</v>
      </c>
      <c r="AB16" s="57">
        <f t="shared" si="8"/>
        <v>76</v>
      </c>
      <c r="AC16" s="29"/>
      <c r="AD16" s="32"/>
    </row>
    <row r="17" spans="1:30" s="33" customFormat="1" ht="18" customHeight="1" x14ac:dyDescent="0.25">
      <c r="A17" s="52" t="s">
        <v>36</v>
      </c>
      <c r="B17" s="31">
        <v>262</v>
      </c>
      <c r="C17" s="85">
        <f>[5]Шаблон!$M17+[5]Шаблон!$K17-[5]Шаблон!$L17+[6]Шаблон!$D17</f>
        <v>196</v>
      </c>
      <c r="D17" s="57">
        <f t="shared" si="0"/>
        <v>74.809160305343511</v>
      </c>
      <c r="E17" s="31">
        <v>188</v>
      </c>
      <c r="F17" s="85">
        <f>[6]Шаблон!$D17</f>
        <v>134</v>
      </c>
      <c r="G17" s="57">
        <f t="shared" si="1"/>
        <v>71.276595744680847</v>
      </c>
      <c r="H17" s="31">
        <v>37</v>
      </c>
      <c r="I17" s="85">
        <f>[6]Шаблон!$F17+[5]Шаблон!$D17</f>
        <v>21</v>
      </c>
      <c r="J17" s="57">
        <f t="shared" si="2"/>
        <v>56.756756756756758</v>
      </c>
      <c r="K17" s="31">
        <v>8</v>
      </c>
      <c r="L17" s="85">
        <f>[6]Шаблон!$J17</f>
        <v>1</v>
      </c>
      <c r="M17" s="57">
        <f t="shared" si="3"/>
        <v>12.5</v>
      </c>
      <c r="N17" s="89">
        <v>1</v>
      </c>
      <c r="O17" s="85">
        <f>[6]Шаблон!$K17+[6]Шаблон!$L17+[5]Шаблон!$G17</f>
        <v>3</v>
      </c>
      <c r="P17" s="57">
        <f t="shared" si="4"/>
        <v>300</v>
      </c>
      <c r="Q17" s="87">
        <v>157</v>
      </c>
      <c r="R17" s="46">
        <f>'[7]1'!$D20</f>
        <v>101</v>
      </c>
      <c r="S17" s="57">
        <f t="shared" si="5"/>
        <v>64.331210191082803</v>
      </c>
      <c r="T17" s="31">
        <v>152</v>
      </c>
      <c r="U17" s="46">
        <f>[6]Шаблон!$P17+[5]Шаблон!$M17</f>
        <v>116</v>
      </c>
      <c r="V17" s="57">
        <f t="shared" si="6"/>
        <v>76.31578947368422</v>
      </c>
      <c r="W17" s="31">
        <v>82</v>
      </c>
      <c r="X17" s="46">
        <f>[6]Шаблон!$P17</f>
        <v>57</v>
      </c>
      <c r="Y17" s="57">
        <f t="shared" si="7"/>
        <v>69.512195121951208</v>
      </c>
      <c r="Z17" s="31">
        <v>68</v>
      </c>
      <c r="AA17" s="46">
        <f>[6]Шаблон!$T17</f>
        <v>51</v>
      </c>
      <c r="AB17" s="57">
        <f t="shared" si="8"/>
        <v>75</v>
      </c>
      <c r="AC17" s="29"/>
      <c r="AD17" s="32"/>
    </row>
    <row r="18" spans="1:30" s="33" customFormat="1" ht="18" customHeight="1" x14ac:dyDescent="0.25">
      <c r="A18" s="52" t="s">
        <v>37</v>
      </c>
      <c r="B18" s="31">
        <v>256</v>
      </c>
      <c r="C18" s="85">
        <f>[5]Шаблон!$M18+[5]Шаблон!$K18-[5]Шаблон!$L18+[6]Шаблон!$D18</f>
        <v>213</v>
      </c>
      <c r="D18" s="57">
        <f t="shared" si="0"/>
        <v>83.203125</v>
      </c>
      <c r="E18" s="31">
        <v>135</v>
      </c>
      <c r="F18" s="85">
        <f>[6]Шаблон!$D18</f>
        <v>118</v>
      </c>
      <c r="G18" s="57">
        <f t="shared" si="1"/>
        <v>87.407407407407405</v>
      </c>
      <c r="H18" s="31">
        <v>22</v>
      </c>
      <c r="I18" s="85">
        <f>[6]Шаблон!$F18+[5]Шаблон!$D18</f>
        <v>20</v>
      </c>
      <c r="J18" s="57">
        <f t="shared" si="2"/>
        <v>90.909090909090907</v>
      </c>
      <c r="K18" s="31">
        <v>1</v>
      </c>
      <c r="L18" s="85">
        <f>[6]Шаблон!$J18</f>
        <v>3</v>
      </c>
      <c r="M18" s="57">
        <f t="shared" si="3"/>
        <v>300</v>
      </c>
      <c r="N18" s="89">
        <v>2</v>
      </c>
      <c r="O18" s="85">
        <f>[6]Шаблон!$K18+[6]Шаблон!$L18+[5]Шаблон!$G18</f>
        <v>7</v>
      </c>
      <c r="P18" s="57">
        <f t="shared" si="4"/>
        <v>350</v>
      </c>
      <c r="Q18" s="87">
        <v>125</v>
      </c>
      <c r="R18" s="46">
        <f>'[7]1'!$D21</f>
        <v>100</v>
      </c>
      <c r="S18" s="57">
        <f t="shared" si="5"/>
        <v>80</v>
      </c>
      <c r="T18" s="31">
        <v>186</v>
      </c>
      <c r="U18" s="46">
        <f>[6]Шаблон!$P18+[5]Шаблон!$M18</f>
        <v>145</v>
      </c>
      <c r="V18" s="57">
        <f t="shared" si="6"/>
        <v>77.956989247311824</v>
      </c>
      <c r="W18" s="31">
        <v>66</v>
      </c>
      <c r="X18" s="46">
        <f>[6]Шаблон!$P18</f>
        <v>51</v>
      </c>
      <c r="Y18" s="57">
        <f t="shared" si="7"/>
        <v>77.272727272727266</v>
      </c>
      <c r="Z18" s="31">
        <v>50</v>
      </c>
      <c r="AA18" s="46">
        <f>[6]Шаблон!$T18</f>
        <v>42</v>
      </c>
      <c r="AB18" s="57">
        <f t="shared" si="8"/>
        <v>84</v>
      </c>
      <c r="AC18" s="29"/>
      <c r="AD18" s="32"/>
    </row>
    <row r="19" spans="1:30" s="33" customFormat="1" ht="18" customHeight="1" x14ac:dyDescent="0.25">
      <c r="A19" s="52" t="s">
        <v>38</v>
      </c>
      <c r="B19" s="31">
        <v>465</v>
      </c>
      <c r="C19" s="85">
        <f>[5]Шаблон!$M19+[5]Шаблон!$K19-[5]Шаблон!$L19+[6]Шаблон!$D19</f>
        <v>449</v>
      </c>
      <c r="D19" s="57">
        <f t="shared" si="0"/>
        <v>96.55913978494624</v>
      </c>
      <c r="E19" s="31">
        <v>165</v>
      </c>
      <c r="F19" s="85">
        <f>[6]Шаблон!$D19</f>
        <v>187</v>
      </c>
      <c r="G19" s="57">
        <f t="shared" si="1"/>
        <v>113.33333333333333</v>
      </c>
      <c r="H19" s="31">
        <v>27</v>
      </c>
      <c r="I19" s="85">
        <f>[6]Шаблон!$F19+[5]Шаблон!$D19</f>
        <v>19</v>
      </c>
      <c r="J19" s="57">
        <f t="shared" si="2"/>
        <v>70.370370370370367</v>
      </c>
      <c r="K19" s="31">
        <v>5</v>
      </c>
      <c r="L19" s="85">
        <f>[6]Шаблон!$J19</f>
        <v>2</v>
      </c>
      <c r="M19" s="57">
        <f t="shared" si="3"/>
        <v>40</v>
      </c>
      <c r="N19" s="89">
        <v>3</v>
      </c>
      <c r="O19" s="85">
        <f>[6]Шаблон!$K19+[6]Шаблон!$L19+[5]Шаблон!$G19</f>
        <v>1</v>
      </c>
      <c r="P19" s="57">
        <f t="shared" si="4"/>
        <v>33.333333333333329</v>
      </c>
      <c r="Q19" s="87">
        <v>145</v>
      </c>
      <c r="R19" s="46">
        <f>'[7]1'!$D22</f>
        <v>179</v>
      </c>
      <c r="S19" s="57">
        <f t="shared" si="5"/>
        <v>123.44827586206897</v>
      </c>
      <c r="T19" s="31">
        <v>330</v>
      </c>
      <c r="U19" s="46">
        <f>[6]Шаблон!$P19+[5]Шаблон!$M19</f>
        <v>332</v>
      </c>
      <c r="V19" s="57">
        <f t="shared" si="6"/>
        <v>100.60606060606061</v>
      </c>
      <c r="W19" s="31">
        <v>57</v>
      </c>
      <c r="X19" s="46">
        <f>[6]Шаблон!$P19</f>
        <v>92</v>
      </c>
      <c r="Y19" s="57">
        <f t="shared" si="7"/>
        <v>161.40350877192981</v>
      </c>
      <c r="Z19" s="31">
        <v>47</v>
      </c>
      <c r="AA19" s="46">
        <f>[6]Шаблон!$T19</f>
        <v>89</v>
      </c>
      <c r="AB19" s="57">
        <f t="shared" si="8"/>
        <v>189.36170212765958</v>
      </c>
      <c r="AC19" s="29"/>
      <c r="AD19" s="32"/>
    </row>
    <row r="20" spans="1:30" s="33" customFormat="1" ht="18" customHeight="1" x14ac:dyDescent="0.25">
      <c r="A20" s="52" t="s">
        <v>39</v>
      </c>
      <c r="B20" s="31">
        <v>258</v>
      </c>
      <c r="C20" s="85">
        <f>[5]Шаблон!$M20+[5]Шаблон!$K20-[5]Шаблон!$L20+[6]Шаблон!$D20</f>
        <v>153</v>
      </c>
      <c r="D20" s="57">
        <f t="shared" si="0"/>
        <v>59.302325581395351</v>
      </c>
      <c r="E20" s="31">
        <v>191</v>
      </c>
      <c r="F20" s="85">
        <f>[6]Шаблон!$D20</f>
        <v>102</v>
      </c>
      <c r="G20" s="57">
        <f t="shared" si="1"/>
        <v>53.403141361256544</v>
      </c>
      <c r="H20" s="31">
        <v>44</v>
      </c>
      <c r="I20" s="85">
        <f>[6]Шаблон!$F20+[5]Шаблон!$D20</f>
        <v>34</v>
      </c>
      <c r="J20" s="57">
        <f t="shared" si="2"/>
        <v>77.272727272727266</v>
      </c>
      <c r="K20" s="31">
        <v>15</v>
      </c>
      <c r="L20" s="85">
        <f>[6]Шаблон!$J20</f>
        <v>1</v>
      </c>
      <c r="M20" s="57">
        <f t="shared" si="3"/>
        <v>6.666666666666667</v>
      </c>
      <c r="N20" s="89">
        <v>29</v>
      </c>
      <c r="O20" s="85">
        <f>[6]Шаблон!$K20+[6]Шаблон!$L20+[5]Шаблон!$G20</f>
        <v>14</v>
      </c>
      <c r="P20" s="57">
        <f t="shared" si="4"/>
        <v>48.275862068965516</v>
      </c>
      <c r="Q20" s="87">
        <v>169</v>
      </c>
      <c r="R20" s="46">
        <f>'[7]1'!$D23</f>
        <v>84</v>
      </c>
      <c r="S20" s="57">
        <f t="shared" si="5"/>
        <v>49.704142011834321</v>
      </c>
      <c r="T20" s="31">
        <v>136</v>
      </c>
      <c r="U20" s="46">
        <f>[6]Шаблон!$P20+[5]Шаблон!$M20</f>
        <v>79</v>
      </c>
      <c r="V20" s="57">
        <f t="shared" si="6"/>
        <v>58.088235294117652</v>
      </c>
      <c r="W20" s="31">
        <v>82</v>
      </c>
      <c r="X20" s="46">
        <f>[6]Шаблон!$P20</f>
        <v>32</v>
      </c>
      <c r="Y20" s="57">
        <f t="shared" si="7"/>
        <v>39.024390243902438</v>
      </c>
      <c r="Z20" s="31">
        <v>60</v>
      </c>
      <c r="AA20" s="46">
        <f>[6]Шаблон!$T20</f>
        <v>29</v>
      </c>
      <c r="AB20" s="57">
        <f t="shared" si="8"/>
        <v>48.333333333333336</v>
      </c>
      <c r="AC20" s="29"/>
      <c r="AD20" s="32"/>
    </row>
    <row r="21" spans="1:30" s="33" customFormat="1" ht="18" customHeight="1" x14ac:dyDescent="0.25">
      <c r="A21" s="52" t="s">
        <v>40</v>
      </c>
      <c r="B21" s="31">
        <v>216</v>
      </c>
      <c r="C21" s="85">
        <f>[5]Шаблон!$M21+[5]Шаблон!$K21-[5]Шаблон!$L21+[6]Шаблон!$D21</f>
        <v>158</v>
      </c>
      <c r="D21" s="57">
        <f t="shared" si="0"/>
        <v>73.148148148148152</v>
      </c>
      <c r="E21" s="31">
        <v>121</v>
      </c>
      <c r="F21" s="85">
        <f>[6]Шаблон!$D21</f>
        <v>80</v>
      </c>
      <c r="G21" s="57">
        <f t="shared" si="1"/>
        <v>66.11570247933885</v>
      </c>
      <c r="H21" s="31">
        <v>16</v>
      </c>
      <c r="I21" s="85">
        <f>[6]Шаблон!$F21+[5]Шаблон!$D21</f>
        <v>15</v>
      </c>
      <c r="J21" s="57">
        <f t="shared" si="2"/>
        <v>93.75</v>
      </c>
      <c r="K21" s="31">
        <v>5</v>
      </c>
      <c r="L21" s="85">
        <f>[6]Шаблон!$J21</f>
        <v>2</v>
      </c>
      <c r="M21" s="57">
        <f t="shared" si="3"/>
        <v>40</v>
      </c>
      <c r="N21" s="89">
        <v>10</v>
      </c>
      <c r="O21" s="85">
        <f>[6]Шаблон!$K21+[6]Шаблон!$L21+[5]Шаблон!$G21</f>
        <v>4</v>
      </c>
      <c r="P21" s="57">
        <f t="shared" si="4"/>
        <v>40</v>
      </c>
      <c r="Q21" s="87">
        <v>80</v>
      </c>
      <c r="R21" s="46">
        <f>'[7]1'!$D24</f>
        <v>67</v>
      </c>
      <c r="S21" s="57">
        <f t="shared" si="5"/>
        <v>83.75</v>
      </c>
      <c r="T21" s="31">
        <v>142</v>
      </c>
      <c r="U21" s="46">
        <f>[6]Шаблон!$P21+[5]Шаблон!$M21</f>
        <v>107</v>
      </c>
      <c r="V21" s="57">
        <f t="shared" si="6"/>
        <v>75.352112676056336</v>
      </c>
      <c r="W21" s="31">
        <v>49</v>
      </c>
      <c r="X21" s="46">
        <f>[6]Шаблон!$P21</f>
        <v>31</v>
      </c>
      <c r="Y21" s="57">
        <f t="shared" si="7"/>
        <v>63.265306122448983</v>
      </c>
      <c r="Z21" s="31">
        <v>40</v>
      </c>
      <c r="AA21" s="46">
        <f>[6]Шаблон!$T21</f>
        <v>29</v>
      </c>
      <c r="AB21" s="57">
        <f t="shared" si="8"/>
        <v>72.5</v>
      </c>
      <c r="AC21" s="29"/>
      <c r="AD21" s="32"/>
    </row>
    <row r="22" spans="1:30" s="33" customFormat="1" ht="18" customHeight="1" x14ac:dyDescent="0.25">
      <c r="A22" s="52" t="s">
        <v>41</v>
      </c>
      <c r="B22" s="31">
        <v>133</v>
      </c>
      <c r="C22" s="85">
        <f>[5]Шаблон!$M22+[5]Шаблон!$K22-[5]Шаблон!$L22+[6]Шаблон!$D22</f>
        <v>98</v>
      </c>
      <c r="D22" s="57">
        <f t="shared" si="0"/>
        <v>73.68421052631578</v>
      </c>
      <c r="E22" s="31">
        <v>121</v>
      </c>
      <c r="F22" s="85">
        <f>[6]Шаблон!$D22</f>
        <v>97</v>
      </c>
      <c r="G22" s="57">
        <f t="shared" si="1"/>
        <v>80.165289256198349</v>
      </c>
      <c r="H22" s="31">
        <v>22</v>
      </c>
      <c r="I22" s="85">
        <f>[6]Шаблон!$F22+[5]Шаблон!$D22</f>
        <v>19</v>
      </c>
      <c r="J22" s="57">
        <f t="shared" si="2"/>
        <v>86.36363636363636</v>
      </c>
      <c r="K22" s="31">
        <v>2</v>
      </c>
      <c r="L22" s="85">
        <f>[6]Шаблон!$J22</f>
        <v>2</v>
      </c>
      <c r="M22" s="57">
        <f t="shared" si="3"/>
        <v>100</v>
      </c>
      <c r="N22" s="89">
        <v>9</v>
      </c>
      <c r="O22" s="85">
        <f>[6]Шаблон!$K22+[6]Шаблон!$L22+[5]Шаблон!$G22</f>
        <v>1</v>
      </c>
      <c r="P22" s="57">
        <f t="shared" si="4"/>
        <v>11.111111111111111</v>
      </c>
      <c r="Q22" s="87">
        <v>114</v>
      </c>
      <c r="R22" s="46">
        <f>'[7]1'!$D25</f>
        <v>97</v>
      </c>
      <c r="S22" s="57">
        <f t="shared" si="5"/>
        <v>85.087719298245617</v>
      </c>
      <c r="T22" s="31">
        <v>60</v>
      </c>
      <c r="U22" s="46">
        <f>[6]Шаблон!$P22+[5]Шаблон!$M22</f>
        <v>35</v>
      </c>
      <c r="V22" s="57">
        <f t="shared" si="6"/>
        <v>58.333333333333336</v>
      </c>
      <c r="W22" s="31">
        <v>60</v>
      </c>
      <c r="X22" s="46">
        <f>[6]Шаблон!$P22</f>
        <v>34</v>
      </c>
      <c r="Y22" s="57">
        <f t="shared" si="7"/>
        <v>56.666666666666664</v>
      </c>
      <c r="Z22" s="31">
        <v>44</v>
      </c>
      <c r="AA22" s="46">
        <f>[6]Шаблон!$T22</f>
        <v>36</v>
      </c>
      <c r="AB22" s="57">
        <f t="shared" si="8"/>
        <v>81.818181818181827</v>
      </c>
      <c r="AC22" s="29"/>
      <c r="AD22" s="32"/>
    </row>
    <row r="23" spans="1:30" s="33" customFormat="1" ht="18" customHeight="1" x14ac:dyDescent="0.25">
      <c r="A23" s="52" t="s">
        <v>42</v>
      </c>
      <c r="B23" s="31">
        <v>226</v>
      </c>
      <c r="C23" s="85">
        <f>[5]Шаблон!$M23+[5]Шаблон!$K23-[5]Шаблон!$L23+[6]Шаблон!$D23</f>
        <v>150</v>
      </c>
      <c r="D23" s="57">
        <f t="shared" si="0"/>
        <v>66.371681415929203</v>
      </c>
      <c r="E23" s="31">
        <v>143</v>
      </c>
      <c r="F23" s="85">
        <f>[6]Шаблон!$D23</f>
        <v>80</v>
      </c>
      <c r="G23" s="57">
        <f t="shared" si="1"/>
        <v>55.944055944055947</v>
      </c>
      <c r="H23" s="31">
        <v>11</v>
      </c>
      <c r="I23" s="85">
        <f>[6]Шаблон!$F23+[5]Шаблон!$D23</f>
        <v>7</v>
      </c>
      <c r="J23" s="57">
        <f t="shared" si="2"/>
        <v>63.636363636363633</v>
      </c>
      <c r="K23" s="31">
        <v>3</v>
      </c>
      <c r="L23" s="85">
        <f>[6]Шаблон!$J23</f>
        <v>2</v>
      </c>
      <c r="M23" s="57">
        <f t="shared" si="3"/>
        <v>66.666666666666657</v>
      </c>
      <c r="N23" s="89">
        <v>4</v>
      </c>
      <c r="O23" s="85">
        <f>[6]Шаблон!$K23+[6]Шаблон!$L23+[5]Шаблон!$G23</f>
        <v>0</v>
      </c>
      <c r="P23" s="57">
        <f t="shared" si="4"/>
        <v>0</v>
      </c>
      <c r="Q23" s="87">
        <v>93</v>
      </c>
      <c r="R23" s="46">
        <f>'[7]1'!$D26</f>
        <v>47</v>
      </c>
      <c r="S23" s="57">
        <f t="shared" si="5"/>
        <v>50.537634408602152</v>
      </c>
      <c r="T23" s="31">
        <v>143</v>
      </c>
      <c r="U23" s="46">
        <f>[6]Шаблон!$P23+[5]Шаблон!$M23</f>
        <v>154</v>
      </c>
      <c r="V23" s="57">
        <f t="shared" si="6"/>
        <v>107.69230769230769</v>
      </c>
      <c r="W23" s="31">
        <v>66</v>
      </c>
      <c r="X23" s="46">
        <f>[6]Шаблон!$P23</f>
        <v>86</v>
      </c>
      <c r="Y23" s="57">
        <f t="shared" si="7"/>
        <v>130.30303030303031</v>
      </c>
      <c r="Z23" s="31">
        <v>50</v>
      </c>
      <c r="AA23" s="46">
        <f>[6]Шаблон!$T23</f>
        <v>30</v>
      </c>
      <c r="AB23" s="57">
        <f t="shared" si="8"/>
        <v>60</v>
      </c>
      <c r="AC23" s="29"/>
      <c r="AD23" s="32"/>
    </row>
    <row r="24" spans="1:30" s="33" customFormat="1" ht="18" customHeight="1" x14ac:dyDescent="0.25">
      <c r="A24" s="52" t="s">
        <v>43</v>
      </c>
      <c r="B24" s="31">
        <v>272</v>
      </c>
      <c r="C24" s="85">
        <f>[5]Шаблон!$M24+[5]Шаблон!$K24-[5]Шаблон!$L24+[6]Шаблон!$D24</f>
        <v>250</v>
      </c>
      <c r="D24" s="57">
        <f t="shared" si="0"/>
        <v>91.911764705882348</v>
      </c>
      <c r="E24" s="31">
        <v>162</v>
      </c>
      <c r="F24" s="85">
        <f>[6]Шаблон!$D24</f>
        <v>150</v>
      </c>
      <c r="G24" s="57">
        <f t="shared" si="1"/>
        <v>92.592592592592595</v>
      </c>
      <c r="H24" s="31">
        <v>30</v>
      </c>
      <c r="I24" s="85">
        <f>[6]Шаблон!$F24+[5]Шаблон!$D24</f>
        <v>19</v>
      </c>
      <c r="J24" s="57">
        <f t="shared" si="2"/>
        <v>63.333333333333329</v>
      </c>
      <c r="K24" s="31">
        <v>4</v>
      </c>
      <c r="L24" s="85">
        <f>[6]Шаблон!$J24</f>
        <v>0</v>
      </c>
      <c r="M24" s="57">
        <f t="shared" si="3"/>
        <v>0</v>
      </c>
      <c r="N24" s="89">
        <v>5</v>
      </c>
      <c r="O24" s="85">
        <f>[6]Шаблон!$K24+[6]Шаблон!$L24+[5]Шаблон!$G24</f>
        <v>9</v>
      </c>
      <c r="P24" s="57">
        <f t="shared" si="4"/>
        <v>180</v>
      </c>
      <c r="Q24" s="87">
        <v>136</v>
      </c>
      <c r="R24" s="46">
        <f>'[7]1'!$D27</f>
        <v>133</v>
      </c>
      <c r="S24" s="57">
        <f t="shared" si="5"/>
        <v>97.794117647058826</v>
      </c>
      <c r="T24" s="31">
        <v>193</v>
      </c>
      <c r="U24" s="46">
        <f>[6]Шаблон!$P24+[5]Шаблон!$M24</f>
        <v>64</v>
      </c>
      <c r="V24" s="57">
        <f t="shared" si="6"/>
        <v>33.160621761658035</v>
      </c>
      <c r="W24" s="31">
        <v>94</v>
      </c>
      <c r="X24" s="46">
        <f>[6]Шаблон!$P24</f>
        <v>63</v>
      </c>
      <c r="Y24" s="57">
        <f t="shared" si="7"/>
        <v>67.021276595744681</v>
      </c>
      <c r="Z24" s="31">
        <v>61</v>
      </c>
      <c r="AA24" s="46">
        <f>[6]Шаблон!$T24</f>
        <v>75</v>
      </c>
      <c r="AB24" s="57">
        <f t="shared" si="8"/>
        <v>122.95081967213115</v>
      </c>
      <c r="AC24" s="29"/>
      <c r="AD24" s="32"/>
    </row>
    <row r="25" spans="1:30" s="33" customFormat="1" ht="18" customHeight="1" x14ac:dyDescent="0.25">
      <c r="A25" s="53" t="s">
        <v>44</v>
      </c>
      <c r="B25" s="31">
        <v>339</v>
      </c>
      <c r="C25" s="85">
        <f>[5]Шаблон!$M25+[5]Шаблон!$K25-[5]Шаблон!$L25+[6]Шаблон!$D25</f>
        <v>250</v>
      </c>
      <c r="D25" s="57">
        <f t="shared" si="0"/>
        <v>73.746312684365776</v>
      </c>
      <c r="E25" s="31">
        <v>246</v>
      </c>
      <c r="F25" s="85">
        <f>[6]Шаблон!$D25</f>
        <v>168</v>
      </c>
      <c r="G25" s="57">
        <f t="shared" si="1"/>
        <v>68.292682926829272</v>
      </c>
      <c r="H25" s="31">
        <v>41</v>
      </c>
      <c r="I25" s="85">
        <f>[6]Шаблон!$F25+[5]Шаблон!$D25</f>
        <v>23</v>
      </c>
      <c r="J25" s="57">
        <f t="shared" si="2"/>
        <v>56.09756097560976</v>
      </c>
      <c r="K25" s="31">
        <v>8</v>
      </c>
      <c r="L25" s="85">
        <f>[6]Шаблон!$J25</f>
        <v>4</v>
      </c>
      <c r="M25" s="57">
        <f t="shared" si="3"/>
        <v>50</v>
      </c>
      <c r="N25" s="89">
        <v>5</v>
      </c>
      <c r="O25" s="85">
        <f>[6]Шаблон!$K25+[6]Шаблон!$L25+[5]Шаблон!$G25</f>
        <v>17</v>
      </c>
      <c r="P25" s="57">
        <f t="shared" si="4"/>
        <v>340</v>
      </c>
      <c r="Q25" s="87">
        <v>209</v>
      </c>
      <c r="R25" s="46">
        <f>'[7]1'!$D28</f>
        <v>153</v>
      </c>
      <c r="S25" s="57">
        <f t="shared" si="5"/>
        <v>73.205741626794264</v>
      </c>
      <c r="T25" s="31">
        <v>138</v>
      </c>
      <c r="U25" s="46">
        <f>[6]Шаблон!$P25+[5]Шаблон!$M25</f>
        <v>121</v>
      </c>
      <c r="V25" s="57">
        <f t="shared" si="6"/>
        <v>87.681159420289859</v>
      </c>
      <c r="W25" s="31">
        <v>56</v>
      </c>
      <c r="X25" s="46">
        <f>[6]Шаблон!$P25</f>
        <v>41</v>
      </c>
      <c r="Y25" s="57">
        <f t="shared" si="7"/>
        <v>73.214285714285708</v>
      </c>
      <c r="Z25" s="31">
        <v>78</v>
      </c>
      <c r="AA25" s="46">
        <f>[6]Шаблон!$T25</f>
        <v>57</v>
      </c>
      <c r="AB25" s="57">
        <f t="shared" si="8"/>
        <v>73.076923076923066</v>
      </c>
      <c r="AC25" s="29"/>
      <c r="AD25" s="32"/>
    </row>
    <row r="26" spans="1:30" s="33" customFormat="1" ht="18" customHeight="1" x14ac:dyDescent="0.25">
      <c r="A26" s="52" t="s">
        <v>45</v>
      </c>
      <c r="B26" s="31">
        <v>4022</v>
      </c>
      <c r="C26" s="85">
        <f>[5]Шаблон!$M26+[5]Шаблон!$K26-[5]Шаблон!$L26+[6]Шаблон!$D26</f>
        <v>3811</v>
      </c>
      <c r="D26" s="57">
        <f t="shared" si="0"/>
        <v>94.753853804077565</v>
      </c>
      <c r="E26" s="31">
        <v>1960</v>
      </c>
      <c r="F26" s="85">
        <f>[6]Шаблон!$D26</f>
        <v>2089</v>
      </c>
      <c r="G26" s="57">
        <f t="shared" si="1"/>
        <v>106.58163265306122</v>
      </c>
      <c r="H26" s="31">
        <v>306</v>
      </c>
      <c r="I26" s="85">
        <f>[6]Шаблон!$F26+[5]Шаблон!$D26</f>
        <v>263</v>
      </c>
      <c r="J26" s="57">
        <f t="shared" si="2"/>
        <v>85.947712418300654</v>
      </c>
      <c r="K26" s="31">
        <v>49</v>
      </c>
      <c r="L26" s="85">
        <f>[6]Шаблон!$J26</f>
        <v>38</v>
      </c>
      <c r="M26" s="57">
        <f t="shared" si="3"/>
        <v>77.551020408163268</v>
      </c>
      <c r="N26" s="89">
        <v>92</v>
      </c>
      <c r="O26" s="85">
        <f>[6]Шаблон!$K26+[6]Шаблон!$L26+[5]Шаблон!$G26</f>
        <v>22</v>
      </c>
      <c r="P26" s="57">
        <f t="shared" si="4"/>
        <v>23.913043478260871</v>
      </c>
      <c r="Q26" s="87">
        <v>1354</v>
      </c>
      <c r="R26" s="46">
        <f>'[7]1'!$D29</f>
        <v>1516</v>
      </c>
      <c r="S26" s="57">
        <f t="shared" si="5"/>
        <v>111.96454948301329</v>
      </c>
      <c r="T26" s="31">
        <v>2998</v>
      </c>
      <c r="U26" s="46">
        <f>[6]Шаблон!$P26+[5]Шаблон!$M26</f>
        <v>1955</v>
      </c>
      <c r="V26" s="57">
        <f t="shared" si="6"/>
        <v>65.210140093395594</v>
      </c>
      <c r="W26" s="31">
        <v>1012</v>
      </c>
      <c r="X26" s="46">
        <f>[6]Шаблон!$P26</f>
        <v>857</v>
      </c>
      <c r="Y26" s="57">
        <f t="shared" si="7"/>
        <v>84.683794466403157</v>
      </c>
      <c r="Z26" s="31">
        <v>818</v>
      </c>
      <c r="AA26" s="46">
        <f>[6]Шаблон!$T26</f>
        <v>742</v>
      </c>
      <c r="AB26" s="57">
        <f t="shared" si="8"/>
        <v>90.70904645476773</v>
      </c>
      <c r="AC26" s="29"/>
      <c r="AD26" s="32"/>
    </row>
    <row r="27" spans="1:30" s="33" customFormat="1" ht="18" customHeight="1" x14ac:dyDescent="0.25">
      <c r="A27" s="52" t="s">
        <v>46</v>
      </c>
      <c r="B27" s="31">
        <v>1526</v>
      </c>
      <c r="C27" s="85">
        <f>[5]Шаблон!$M27+[5]Шаблон!$K27-[5]Шаблон!$L27+[6]Шаблон!$D27</f>
        <v>1337</v>
      </c>
      <c r="D27" s="57">
        <f t="shared" si="0"/>
        <v>87.614678899082563</v>
      </c>
      <c r="E27" s="31">
        <v>508</v>
      </c>
      <c r="F27" s="85">
        <f>[6]Шаблон!$D27</f>
        <v>458</v>
      </c>
      <c r="G27" s="57">
        <f t="shared" si="1"/>
        <v>90.157480314960623</v>
      </c>
      <c r="H27" s="31">
        <v>100</v>
      </c>
      <c r="I27" s="85">
        <f>[6]Шаблон!$F27+[5]Шаблон!$D27</f>
        <v>71</v>
      </c>
      <c r="J27" s="57">
        <f t="shared" si="2"/>
        <v>71</v>
      </c>
      <c r="K27" s="31">
        <v>23</v>
      </c>
      <c r="L27" s="85">
        <f>[6]Шаблон!$J27</f>
        <v>12</v>
      </c>
      <c r="M27" s="57">
        <f t="shared" si="3"/>
        <v>52.173913043478258</v>
      </c>
      <c r="N27" s="89">
        <v>28</v>
      </c>
      <c r="O27" s="85">
        <f>[6]Шаблон!$K27+[6]Шаблон!$L27+[5]Шаблон!$G27</f>
        <v>32</v>
      </c>
      <c r="P27" s="57">
        <f t="shared" si="4"/>
        <v>114.28571428571428</v>
      </c>
      <c r="Q27" s="87">
        <v>471</v>
      </c>
      <c r="R27" s="46">
        <f>'[7]1'!$D30</f>
        <v>442</v>
      </c>
      <c r="S27" s="57">
        <f t="shared" si="5"/>
        <v>93.842887473460721</v>
      </c>
      <c r="T27" s="31">
        <v>1181</v>
      </c>
      <c r="U27" s="46">
        <f>[6]Шаблон!$P27+[5]Шаблон!$M27</f>
        <v>1031</v>
      </c>
      <c r="V27" s="57">
        <f t="shared" si="6"/>
        <v>87.298899237933952</v>
      </c>
      <c r="W27" s="31">
        <v>185</v>
      </c>
      <c r="X27" s="46">
        <f>[6]Шаблон!$P27</f>
        <v>187</v>
      </c>
      <c r="Y27" s="57">
        <f t="shared" si="7"/>
        <v>101.08108108108107</v>
      </c>
      <c r="Z27" s="31">
        <v>154</v>
      </c>
      <c r="AA27" s="46">
        <f>[6]Шаблон!$T27</f>
        <v>159</v>
      </c>
      <c r="AB27" s="57">
        <f t="shared" si="8"/>
        <v>103.24675324675326</v>
      </c>
      <c r="AC27" s="29"/>
      <c r="AD27" s="32"/>
    </row>
    <row r="28" spans="1:30" s="33" customFormat="1" ht="18" customHeight="1" x14ac:dyDescent="0.25">
      <c r="A28" s="54" t="s">
        <v>47</v>
      </c>
      <c r="B28" s="31">
        <v>1054</v>
      </c>
      <c r="C28" s="85">
        <f>[5]Шаблон!$M28+[5]Шаблон!$K28-[5]Шаблон!$L28+[6]Шаблон!$D28</f>
        <v>989</v>
      </c>
      <c r="D28" s="57">
        <f t="shared" si="0"/>
        <v>93.833017077798857</v>
      </c>
      <c r="E28" s="31">
        <v>421</v>
      </c>
      <c r="F28" s="85">
        <f>[6]Шаблон!$D28</f>
        <v>388</v>
      </c>
      <c r="G28" s="57">
        <f t="shared" si="1"/>
        <v>92.161520190023751</v>
      </c>
      <c r="H28" s="31">
        <v>73</v>
      </c>
      <c r="I28" s="85">
        <f>[6]Шаблон!$F28+[5]Шаблон!$D28</f>
        <v>73</v>
      </c>
      <c r="J28" s="57">
        <f t="shared" si="2"/>
        <v>100</v>
      </c>
      <c r="K28" s="31">
        <v>3</v>
      </c>
      <c r="L28" s="85">
        <f>[6]Шаблон!$J28</f>
        <v>10</v>
      </c>
      <c r="M28" s="57">
        <f t="shared" si="3"/>
        <v>333.33333333333337</v>
      </c>
      <c r="N28" s="89">
        <v>16</v>
      </c>
      <c r="O28" s="85">
        <f>[6]Шаблон!$K28+[6]Шаблон!$L28+[5]Шаблон!$G28</f>
        <v>2</v>
      </c>
      <c r="P28" s="57">
        <f t="shared" si="4"/>
        <v>12.5</v>
      </c>
      <c r="Q28" s="87">
        <v>405</v>
      </c>
      <c r="R28" s="46">
        <f>'[7]1'!$D31</f>
        <v>385</v>
      </c>
      <c r="S28" s="57">
        <f t="shared" si="5"/>
        <v>95.061728395061735</v>
      </c>
      <c r="T28" s="31">
        <v>809</v>
      </c>
      <c r="U28" s="46">
        <f>[6]Шаблон!$P28+[5]Шаблон!$M28</f>
        <v>261</v>
      </c>
      <c r="V28" s="57">
        <f t="shared" si="6"/>
        <v>32.262051915945612</v>
      </c>
      <c r="W28" s="31">
        <v>197</v>
      </c>
      <c r="X28" s="46">
        <f>[6]Шаблон!$P28</f>
        <v>148</v>
      </c>
      <c r="Y28" s="57">
        <f t="shared" si="7"/>
        <v>75.126903553299499</v>
      </c>
      <c r="Z28" s="31">
        <v>165</v>
      </c>
      <c r="AA28" s="46">
        <f>[6]Шаблон!$T28</f>
        <v>122</v>
      </c>
      <c r="AB28" s="57">
        <f t="shared" si="8"/>
        <v>73.939393939393938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3:AB3"/>
    <mergeCell ref="Z4:Z5"/>
    <mergeCell ref="AA4:AA5"/>
    <mergeCell ref="AB4:AB5"/>
    <mergeCell ref="Z2:AA2"/>
    <mergeCell ref="X4:X5"/>
    <mergeCell ref="Y4:Y5"/>
    <mergeCell ref="X1:Y1"/>
    <mergeCell ref="Q3:S3"/>
    <mergeCell ref="Q4:Q5"/>
    <mergeCell ref="R4:R5"/>
    <mergeCell ref="S4:S5"/>
    <mergeCell ref="W4:W5"/>
    <mergeCell ref="O4:O5"/>
    <mergeCell ref="P4:P5"/>
    <mergeCell ref="T4:T5"/>
    <mergeCell ref="U4:U5"/>
    <mergeCell ref="V4:V5"/>
    <mergeCell ref="H4:H5"/>
    <mergeCell ref="K4:K5"/>
    <mergeCell ref="L4:L5"/>
    <mergeCell ref="M4:M5"/>
    <mergeCell ref="N4:N5"/>
    <mergeCell ref="I4:I5"/>
    <mergeCell ref="J4:J5"/>
    <mergeCell ref="B1:M1"/>
    <mergeCell ref="X2:Y2"/>
    <mergeCell ref="A3:A5"/>
    <mergeCell ref="B3:D3"/>
    <mergeCell ref="E3:G3"/>
    <mergeCell ref="H3:J3"/>
    <mergeCell ref="K3:M3"/>
    <mergeCell ref="N3:P3"/>
    <mergeCell ref="T3:V3"/>
    <mergeCell ref="W3:Y3"/>
    <mergeCell ref="B4:B5"/>
    <mergeCell ref="C4:C5"/>
    <mergeCell ref="D4:D5"/>
    <mergeCell ref="E4:E5"/>
    <mergeCell ref="F4:F5"/>
    <mergeCell ref="G4:G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B23" sqref="B23"/>
    </sheetView>
  </sheetViews>
  <sheetFormatPr defaultColWidth="8" defaultRowHeight="12.75" x14ac:dyDescent="0.2"/>
  <cols>
    <col min="1" max="1" width="60.85546875" style="2" customWidth="1"/>
    <col min="2" max="3" width="24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2" t="s">
        <v>48</v>
      </c>
      <c r="B1" s="92"/>
      <c r="C1" s="92"/>
      <c r="D1" s="92"/>
      <c r="E1" s="92"/>
    </row>
    <row r="2" spans="1:11" s="3" customFormat="1" ht="23.25" customHeight="1" x14ac:dyDescent="0.25">
      <c r="A2" s="97" t="s">
        <v>0</v>
      </c>
      <c r="B2" s="93" t="s">
        <v>74</v>
      </c>
      <c r="C2" s="93" t="s">
        <v>75</v>
      </c>
      <c r="D2" s="95" t="s">
        <v>1</v>
      </c>
      <c r="E2" s="96"/>
    </row>
    <row r="3" spans="1:11" s="3" customFormat="1" ht="42" customHeight="1" x14ac:dyDescent="0.25">
      <c r="A3" s="98"/>
      <c r="B3" s="94"/>
      <c r="C3" s="94"/>
      <c r="D3" s="4" t="s">
        <v>2</v>
      </c>
      <c r="E3" s="5" t="s">
        <v>59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52</v>
      </c>
      <c r="B5" s="58">
        <f>'4'!B7</f>
        <v>1657</v>
      </c>
      <c r="C5" s="58">
        <f>'4'!C7</f>
        <v>1819</v>
      </c>
      <c r="D5" s="48">
        <f>C5/B5%</f>
        <v>109.77670488835244</v>
      </c>
      <c r="E5" s="49">
        <f>C5-B5</f>
        <v>162</v>
      </c>
      <c r="K5" s="11"/>
    </row>
    <row r="6" spans="1:11" s="3" customFormat="1" ht="31.5" customHeight="1" x14ac:dyDescent="0.25">
      <c r="A6" s="9" t="s">
        <v>53</v>
      </c>
      <c r="B6" s="58">
        <f>'4'!E7</f>
        <v>1516</v>
      </c>
      <c r="C6" s="58">
        <f>'4'!F7</f>
        <v>1679</v>
      </c>
      <c r="D6" s="48">
        <f t="shared" ref="D6:D10" si="0">C6/B6%</f>
        <v>110.75197889182058</v>
      </c>
      <c r="E6" s="49">
        <f t="shared" ref="E6:E10" si="1">C6-B6</f>
        <v>163</v>
      </c>
      <c r="K6" s="11"/>
    </row>
    <row r="7" spans="1:11" s="3" customFormat="1" ht="54.75" customHeight="1" x14ac:dyDescent="0.25">
      <c r="A7" s="12" t="s">
        <v>54</v>
      </c>
      <c r="B7" s="58">
        <f>'4'!H7</f>
        <v>237</v>
      </c>
      <c r="C7" s="58">
        <f>'4'!I7</f>
        <v>243</v>
      </c>
      <c r="D7" s="48">
        <f t="shared" si="0"/>
        <v>102.53164556962025</v>
      </c>
      <c r="E7" s="49">
        <f t="shared" si="1"/>
        <v>6</v>
      </c>
      <c r="K7" s="11"/>
    </row>
    <row r="8" spans="1:11" s="3" customFormat="1" ht="35.25" customHeight="1" x14ac:dyDescent="0.25">
      <c r="A8" s="13" t="s">
        <v>55</v>
      </c>
      <c r="B8" s="58">
        <f>'4'!K7</f>
        <v>37</v>
      </c>
      <c r="C8" s="58">
        <f>'4'!L7</f>
        <v>38</v>
      </c>
      <c r="D8" s="48">
        <f t="shared" si="0"/>
        <v>102.70270270270271</v>
      </c>
      <c r="E8" s="49">
        <f t="shared" si="1"/>
        <v>1</v>
      </c>
      <c r="K8" s="11"/>
    </row>
    <row r="9" spans="1:11" s="3" customFormat="1" ht="45.75" customHeight="1" x14ac:dyDescent="0.25">
      <c r="A9" s="13" t="s">
        <v>18</v>
      </c>
      <c r="B9" s="58">
        <f>'4'!N7</f>
        <v>36</v>
      </c>
      <c r="C9" s="58">
        <f>'4'!O7</f>
        <v>49</v>
      </c>
      <c r="D9" s="48">
        <f t="shared" si="0"/>
        <v>136.11111111111111</v>
      </c>
      <c r="E9" s="49">
        <f t="shared" si="1"/>
        <v>13</v>
      </c>
      <c r="K9" s="11"/>
    </row>
    <row r="10" spans="1:11" s="3" customFormat="1" ht="55.5" customHeight="1" x14ac:dyDescent="0.25">
      <c r="A10" s="13" t="s">
        <v>56</v>
      </c>
      <c r="B10" s="58">
        <f>'4'!Q7</f>
        <v>1285</v>
      </c>
      <c r="C10" s="58">
        <f>'4'!R7</f>
        <v>1492</v>
      </c>
      <c r="D10" s="48">
        <f t="shared" si="0"/>
        <v>116.10894941634241</v>
      </c>
      <c r="E10" s="49">
        <f t="shared" si="1"/>
        <v>207</v>
      </c>
      <c r="K10" s="11"/>
    </row>
    <row r="11" spans="1:11" s="3" customFormat="1" ht="12.75" customHeight="1" x14ac:dyDescent="0.25">
      <c r="A11" s="99" t="s">
        <v>4</v>
      </c>
      <c r="B11" s="100"/>
      <c r="C11" s="100"/>
      <c r="D11" s="100"/>
      <c r="E11" s="100"/>
      <c r="K11" s="11"/>
    </row>
    <row r="12" spans="1:11" s="3" customFormat="1" ht="15" customHeight="1" x14ac:dyDescent="0.25">
      <c r="A12" s="101"/>
      <c r="B12" s="102"/>
      <c r="C12" s="102"/>
      <c r="D12" s="102"/>
      <c r="E12" s="102"/>
      <c r="K12" s="11"/>
    </row>
    <row r="13" spans="1:11" s="3" customFormat="1" ht="20.25" customHeight="1" x14ac:dyDescent="0.25">
      <c r="A13" s="97" t="s">
        <v>0</v>
      </c>
      <c r="B13" s="103" t="s">
        <v>76</v>
      </c>
      <c r="C13" s="103" t="s">
        <v>77</v>
      </c>
      <c r="D13" s="95" t="s">
        <v>1</v>
      </c>
      <c r="E13" s="96"/>
      <c r="K13" s="11"/>
    </row>
    <row r="14" spans="1:11" ht="35.25" customHeight="1" x14ac:dyDescent="0.2">
      <c r="A14" s="98"/>
      <c r="B14" s="103"/>
      <c r="C14" s="103"/>
      <c r="D14" s="4" t="s">
        <v>2</v>
      </c>
      <c r="E14" s="5" t="s">
        <v>59</v>
      </c>
      <c r="K14" s="11"/>
    </row>
    <row r="15" spans="1:11" ht="24" customHeight="1" x14ac:dyDescent="0.2">
      <c r="A15" s="9" t="s">
        <v>52</v>
      </c>
      <c r="B15" s="59">
        <f>'4'!T7</f>
        <v>921</v>
      </c>
      <c r="C15" s="59">
        <f>'4'!U7</f>
        <v>860</v>
      </c>
      <c r="D15" s="48">
        <f t="shared" ref="D15:D17" si="2">C15/B15%</f>
        <v>93.376764386536365</v>
      </c>
      <c r="E15" s="49">
        <f t="shared" ref="E15:E17" si="3">C15-B15</f>
        <v>-61</v>
      </c>
      <c r="K15" s="11"/>
    </row>
    <row r="16" spans="1:11" ht="25.5" customHeight="1" x14ac:dyDescent="0.2">
      <c r="A16" s="1" t="s">
        <v>53</v>
      </c>
      <c r="B16" s="59">
        <f>'4'!W7</f>
        <v>796</v>
      </c>
      <c r="C16" s="59">
        <f>'4'!X7</f>
        <v>754</v>
      </c>
      <c r="D16" s="48">
        <f t="shared" si="2"/>
        <v>94.723618090452263</v>
      </c>
      <c r="E16" s="49">
        <f t="shared" si="3"/>
        <v>-42</v>
      </c>
      <c r="K16" s="11"/>
    </row>
    <row r="17" spans="1:11" ht="33.75" customHeight="1" x14ac:dyDescent="0.2">
      <c r="A17" s="1" t="s">
        <v>57</v>
      </c>
      <c r="B17" s="59">
        <f>'4'!Z7</f>
        <v>701</v>
      </c>
      <c r="C17" s="59">
        <f>'4'!AA7</f>
        <v>686</v>
      </c>
      <c r="D17" s="48">
        <f t="shared" si="2"/>
        <v>97.860199714693294</v>
      </c>
      <c r="E17" s="49">
        <f t="shared" si="3"/>
        <v>-15</v>
      </c>
      <c r="K17" s="11"/>
    </row>
  </sheetData>
  <mergeCells count="10">
    <mergeCell ref="A13:A14"/>
    <mergeCell ref="B13:B14"/>
    <mergeCell ref="C13:C14"/>
    <mergeCell ref="D13:E13"/>
    <mergeCell ref="A2:A3"/>
    <mergeCell ref="A1:E1"/>
    <mergeCell ref="B2:B3"/>
    <mergeCell ref="C2:C3"/>
    <mergeCell ref="D2:E2"/>
    <mergeCell ref="A11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H7" activePane="bottomRight" state="frozen"/>
      <selection activeCell="C7" sqref="C7"/>
      <selection pane="topRight" activeCell="C7" sqref="C7"/>
      <selection pane="bottomLeft" activeCell="C7" sqref="C7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.85546875" style="37" customWidth="1"/>
    <col min="3" max="4" width="8.28515625" style="37" customWidth="1"/>
    <col min="5" max="5" width="9.7109375" style="37" customWidth="1"/>
    <col min="6" max="6" width="8.28515625" style="37" customWidth="1"/>
    <col min="7" max="7" width="7.42578125" style="37" customWidth="1"/>
    <col min="8" max="8" width="8.85546875" style="37" customWidth="1"/>
    <col min="9" max="9" width="8.7109375" style="37" customWidth="1"/>
    <col min="10" max="10" width="7.42578125" style="37" customWidth="1"/>
    <col min="11" max="12" width="8.28515625" style="37" customWidth="1"/>
    <col min="13" max="13" width="9" style="37" customWidth="1"/>
    <col min="14" max="14" width="7.85546875" style="37" customWidth="1"/>
    <col min="15" max="15" width="8.28515625" style="37" customWidth="1"/>
    <col min="16" max="16" width="8.140625" style="37" customWidth="1"/>
    <col min="17" max="17" width="8.42578125" style="37" customWidth="1"/>
    <col min="18" max="19" width="8.140625" style="37" customWidth="1"/>
    <col min="20" max="20" width="8" style="37" customWidth="1"/>
    <col min="21" max="21" width="8.42578125" style="37" customWidth="1"/>
    <col min="22" max="22" width="8.140625" style="37" customWidth="1"/>
    <col min="23" max="23" width="7.140625" style="37" customWidth="1"/>
    <col min="24" max="24" width="8" style="37" customWidth="1"/>
    <col min="25" max="25" width="8.28515625" style="37" customWidth="1"/>
    <col min="26" max="26" width="8.140625" style="37" customWidth="1"/>
    <col min="27" max="27" width="7.5703125" style="37" customWidth="1"/>
    <col min="28" max="16384" width="9.140625" style="37"/>
  </cols>
  <sheetData>
    <row r="1" spans="1:32" s="22" customFormat="1" ht="54.75" customHeight="1" x14ac:dyDescent="0.35">
      <c r="B1" s="115" t="s">
        <v>79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21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60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1657</v>
      </c>
      <c r="C7" s="28">
        <f>SUM(C8:C28)</f>
        <v>1819</v>
      </c>
      <c r="D7" s="56">
        <f>IF(B7=0,0,C7/B7)*100</f>
        <v>109.77670488835246</v>
      </c>
      <c r="E7" s="28">
        <f>SUM(E8:E28)</f>
        <v>1516</v>
      </c>
      <c r="F7" s="28">
        <f>SUM(F8:F28)</f>
        <v>1679</v>
      </c>
      <c r="G7" s="56">
        <f>IF(E7=0,0,F7/E7)*100</f>
        <v>110.75197889182058</v>
      </c>
      <c r="H7" s="28">
        <f>SUM(H8:H28)</f>
        <v>237</v>
      </c>
      <c r="I7" s="28">
        <f>SUM(I8:I28)</f>
        <v>243</v>
      </c>
      <c r="J7" s="56">
        <f>IF(H7=0,0,I7/H7)*100</f>
        <v>102.53164556962024</v>
      </c>
      <c r="K7" s="28">
        <f>SUM(K8:K28)</f>
        <v>37</v>
      </c>
      <c r="L7" s="28">
        <f>SUM(L8:L28)</f>
        <v>38</v>
      </c>
      <c r="M7" s="56">
        <f>IF(K7=0,0,L7/K7)*100</f>
        <v>102.70270270270269</v>
      </c>
      <c r="N7" s="28">
        <f>SUM(N8:N28)</f>
        <v>36</v>
      </c>
      <c r="O7" s="88">
        <f>SUM(O8:O28)</f>
        <v>49</v>
      </c>
      <c r="P7" s="56">
        <f>IF(N7=0,0,O7/N7)*100</f>
        <v>136.11111111111111</v>
      </c>
      <c r="Q7" s="28">
        <f>SUM(Q8:Q28)</f>
        <v>1285</v>
      </c>
      <c r="R7" s="28">
        <f>SUM(R8:R28)</f>
        <v>1492</v>
      </c>
      <c r="S7" s="56">
        <f>IF(Q7=0,0,R7/Q7)*100</f>
        <v>116.10894941634243</v>
      </c>
      <c r="T7" s="28">
        <f>SUM(T8:T28)</f>
        <v>921</v>
      </c>
      <c r="U7" s="28">
        <f>SUM(U8:U28)</f>
        <v>860</v>
      </c>
      <c r="V7" s="56">
        <f>IF(T7=0,0,U7/T7)*100</f>
        <v>93.376764386536365</v>
      </c>
      <c r="W7" s="28">
        <f>SUM(W8:W28)</f>
        <v>796</v>
      </c>
      <c r="X7" s="28">
        <f>SUM(X8:X28)</f>
        <v>754</v>
      </c>
      <c r="Y7" s="56">
        <f>IF(W7=0,0,X7/W7)*100</f>
        <v>94.723618090452263</v>
      </c>
      <c r="Z7" s="28">
        <f>SUM(Z8:Z28)</f>
        <v>701</v>
      </c>
      <c r="AA7" s="28">
        <f>SUM(AA8:AA28)</f>
        <v>686</v>
      </c>
      <c r="AB7" s="56">
        <f>IF(Z7=0,0,AA7/Z7)*100</f>
        <v>97.860199714693294</v>
      </c>
      <c r="AC7" s="29"/>
      <c r="AF7" s="33"/>
    </row>
    <row r="8" spans="1:32" s="33" customFormat="1" ht="18" customHeight="1" x14ac:dyDescent="0.25">
      <c r="A8" s="51" t="s">
        <v>27</v>
      </c>
      <c r="B8" s="31">
        <v>80</v>
      </c>
      <c r="C8" s="31">
        <f>[8]Шаблон!$M8+[8]Шаблон!$K8-[8]Шаблон!$L8+[9]Шаблон!$D8</f>
        <v>103</v>
      </c>
      <c r="D8" s="57">
        <f t="shared" ref="D8:D28" si="0">IF(B8=0,0,C8/B8)*100</f>
        <v>128.75</v>
      </c>
      <c r="E8" s="31">
        <v>78</v>
      </c>
      <c r="F8" s="31">
        <f>[9]Шаблон!$D8</f>
        <v>101</v>
      </c>
      <c r="G8" s="57">
        <f t="shared" ref="G8:G28" si="1">IF(E8=0,0,F8/E8)*100</f>
        <v>129.4871794871795</v>
      </c>
      <c r="H8" s="31">
        <v>15</v>
      </c>
      <c r="I8" s="31">
        <f>[9]Шаблон!$F8+[8]Шаблон!$D8</f>
        <v>15</v>
      </c>
      <c r="J8" s="57">
        <f t="shared" ref="J8:J28" si="2">IF(H8=0,0,I8/H8)*100</f>
        <v>100</v>
      </c>
      <c r="K8" s="31">
        <v>5</v>
      </c>
      <c r="L8" s="31">
        <f>[9]Шаблон!$J8</f>
        <v>4</v>
      </c>
      <c r="M8" s="57">
        <f t="shared" ref="M8:M28" si="3">IF(K8=0,0,L8/K8)*100</f>
        <v>80</v>
      </c>
      <c r="N8" s="31">
        <v>2</v>
      </c>
      <c r="O8" s="89">
        <f>[9]Шаблон!$K8+[9]Шаблон!$L8+[8]Шаблон!$G8</f>
        <v>6</v>
      </c>
      <c r="P8" s="57">
        <f t="shared" ref="P8:P28" si="4">IF(N8=0,0,O8/N8)*100</f>
        <v>300</v>
      </c>
      <c r="Q8" s="31">
        <v>73</v>
      </c>
      <c r="R8" s="46">
        <f>'[7]1'!$E11</f>
        <v>97</v>
      </c>
      <c r="S8" s="57">
        <f t="shared" ref="S8:S28" si="5">IF(Q8=0,0,R8/Q8)*100</f>
        <v>132.87671232876713</v>
      </c>
      <c r="T8" s="31">
        <v>40</v>
      </c>
      <c r="U8" s="46">
        <f>[8]Шаблон!$M8+[9]Шаблон!$P8</f>
        <v>46</v>
      </c>
      <c r="V8" s="57">
        <f t="shared" ref="V8:V28" si="6">IF(T8=0,0,U8/T8)*100</f>
        <v>114.99999999999999</v>
      </c>
      <c r="W8" s="31">
        <v>38</v>
      </c>
      <c r="X8" s="46">
        <f>[9]Шаблон!$P8</f>
        <v>44</v>
      </c>
      <c r="Y8" s="57">
        <f t="shared" ref="Y8:Y28" si="7">IF(W8=0,0,X8/W8)*100</f>
        <v>115.78947368421053</v>
      </c>
      <c r="Z8" s="31">
        <v>37</v>
      </c>
      <c r="AA8" s="46">
        <f>[9]Шаблон!$T8</f>
        <v>44</v>
      </c>
      <c r="AB8" s="57">
        <f t="shared" ref="AB8:AB28" si="8">IF(Z8=0,0,AA8/Z8)*100</f>
        <v>118.91891891891892</v>
      </c>
      <c r="AC8" s="29"/>
      <c r="AD8" s="32"/>
    </row>
    <row r="9" spans="1:32" s="34" customFormat="1" ht="18" customHeight="1" x14ac:dyDescent="0.25">
      <c r="A9" s="52" t="s">
        <v>28</v>
      </c>
      <c r="B9" s="31">
        <v>45</v>
      </c>
      <c r="C9" s="85">
        <f>[8]Шаблон!$M9+[8]Шаблон!$K9-[8]Шаблон!$L9+[9]Шаблон!$D9</f>
        <v>54</v>
      </c>
      <c r="D9" s="57">
        <f t="shared" si="0"/>
        <v>120</v>
      </c>
      <c r="E9" s="31">
        <v>40</v>
      </c>
      <c r="F9" s="85">
        <f>[9]Шаблон!$D9</f>
        <v>51</v>
      </c>
      <c r="G9" s="57">
        <f t="shared" si="1"/>
        <v>127.49999999999999</v>
      </c>
      <c r="H9" s="31">
        <v>3</v>
      </c>
      <c r="I9" s="85">
        <f>[9]Шаблон!$F9+[8]Шаблон!$D9</f>
        <v>8</v>
      </c>
      <c r="J9" s="57">
        <f t="shared" si="2"/>
        <v>266.66666666666663</v>
      </c>
      <c r="K9" s="31">
        <v>0</v>
      </c>
      <c r="L9" s="85">
        <f>[9]Шаблон!$J9</f>
        <v>2</v>
      </c>
      <c r="M9" s="57">
        <f t="shared" si="3"/>
        <v>0</v>
      </c>
      <c r="N9" s="31">
        <v>0</v>
      </c>
      <c r="O9" s="89">
        <f>[9]Шаблон!$K9+[9]Шаблон!$L9+[8]Шаблон!$G9</f>
        <v>1</v>
      </c>
      <c r="P9" s="57">
        <f t="shared" si="4"/>
        <v>0</v>
      </c>
      <c r="Q9" s="31">
        <v>39</v>
      </c>
      <c r="R9" s="46">
        <f>'[7]1'!$E12</f>
        <v>42</v>
      </c>
      <c r="S9" s="57">
        <f t="shared" si="5"/>
        <v>107.69230769230769</v>
      </c>
      <c r="T9" s="31">
        <v>33</v>
      </c>
      <c r="U9" s="46">
        <f>[8]Шаблон!$M9+[9]Шаблон!$P9</f>
        <v>26</v>
      </c>
      <c r="V9" s="57">
        <f t="shared" si="6"/>
        <v>78.787878787878782</v>
      </c>
      <c r="W9" s="31">
        <v>27</v>
      </c>
      <c r="X9" s="46">
        <f>[9]Шаблон!$P9</f>
        <v>23</v>
      </c>
      <c r="Y9" s="57">
        <f t="shared" si="7"/>
        <v>85.18518518518519</v>
      </c>
      <c r="Z9" s="31">
        <v>24</v>
      </c>
      <c r="AA9" s="46">
        <f>[9]Шаблон!$T9</f>
        <v>22</v>
      </c>
      <c r="AB9" s="57">
        <f t="shared" si="8"/>
        <v>91.666666666666657</v>
      </c>
      <c r="AC9" s="29"/>
      <c r="AD9" s="32"/>
    </row>
    <row r="10" spans="1:32" s="33" customFormat="1" ht="18" customHeight="1" x14ac:dyDescent="0.25">
      <c r="A10" s="52" t="s">
        <v>29</v>
      </c>
      <c r="B10" s="31">
        <v>48</v>
      </c>
      <c r="C10" s="85">
        <f>[8]Шаблон!$M10+[8]Шаблон!$K10-[8]Шаблон!$L10+[9]Шаблон!$D10</f>
        <v>44</v>
      </c>
      <c r="D10" s="57">
        <f t="shared" si="0"/>
        <v>91.666666666666657</v>
      </c>
      <c r="E10" s="31">
        <v>43</v>
      </c>
      <c r="F10" s="85">
        <f>[9]Шаблон!$D10</f>
        <v>37</v>
      </c>
      <c r="G10" s="57">
        <f t="shared" si="1"/>
        <v>86.04651162790698</v>
      </c>
      <c r="H10" s="31">
        <v>4</v>
      </c>
      <c r="I10" s="85">
        <f>[9]Шаблон!$F10+[8]Шаблон!$D10</f>
        <v>4</v>
      </c>
      <c r="J10" s="57">
        <f t="shared" si="2"/>
        <v>100</v>
      </c>
      <c r="K10" s="31">
        <v>0</v>
      </c>
      <c r="L10" s="85">
        <f>[9]Шаблон!$J10</f>
        <v>0</v>
      </c>
      <c r="M10" s="57">
        <f t="shared" si="3"/>
        <v>0</v>
      </c>
      <c r="N10" s="31">
        <v>0</v>
      </c>
      <c r="O10" s="89">
        <f>[9]Шаблон!$K10+[9]Шаблон!$L10+[8]Шаблон!$G10</f>
        <v>1</v>
      </c>
      <c r="P10" s="57">
        <f t="shared" si="4"/>
        <v>0</v>
      </c>
      <c r="Q10" s="31">
        <v>41</v>
      </c>
      <c r="R10" s="46">
        <f>'[7]1'!$E13</f>
        <v>35</v>
      </c>
      <c r="S10" s="57">
        <f t="shared" si="5"/>
        <v>85.365853658536579</v>
      </c>
      <c r="T10" s="31">
        <v>30</v>
      </c>
      <c r="U10" s="46">
        <f>[8]Шаблон!$M10+[9]Шаблон!$P10</f>
        <v>29</v>
      </c>
      <c r="V10" s="57">
        <f t="shared" si="6"/>
        <v>96.666666666666671</v>
      </c>
      <c r="W10" s="31">
        <v>25</v>
      </c>
      <c r="X10" s="46">
        <f>[9]Шаблон!$P10</f>
        <v>22</v>
      </c>
      <c r="Y10" s="57">
        <f t="shared" si="7"/>
        <v>88</v>
      </c>
      <c r="Z10" s="31">
        <v>22</v>
      </c>
      <c r="AA10" s="46">
        <f>[9]Шаблон!$T10</f>
        <v>17</v>
      </c>
      <c r="AB10" s="57">
        <f t="shared" si="8"/>
        <v>77.272727272727266</v>
      </c>
      <c r="AC10" s="29"/>
      <c r="AD10" s="32"/>
    </row>
    <row r="11" spans="1:32" s="33" customFormat="1" ht="18" customHeight="1" x14ac:dyDescent="0.25">
      <c r="A11" s="52" t="s">
        <v>30</v>
      </c>
      <c r="B11" s="31">
        <v>75</v>
      </c>
      <c r="C11" s="85">
        <f>[8]Шаблон!$M11+[8]Шаблон!$K11-[8]Шаблон!$L11+[9]Шаблон!$D11</f>
        <v>77</v>
      </c>
      <c r="D11" s="57">
        <f t="shared" si="0"/>
        <v>102.66666666666666</v>
      </c>
      <c r="E11" s="31">
        <v>74</v>
      </c>
      <c r="F11" s="85">
        <f>[9]Шаблон!$D11</f>
        <v>76</v>
      </c>
      <c r="G11" s="57">
        <f t="shared" si="1"/>
        <v>102.70270270270269</v>
      </c>
      <c r="H11" s="31">
        <v>17</v>
      </c>
      <c r="I11" s="85">
        <f>[9]Шаблон!$F11+[8]Шаблон!$D11</f>
        <v>6</v>
      </c>
      <c r="J11" s="57">
        <f t="shared" si="2"/>
        <v>35.294117647058826</v>
      </c>
      <c r="K11" s="31">
        <v>3</v>
      </c>
      <c r="L11" s="85">
        <f>[9]Шаблон!$J11</f>
        <v>3</v>
      </c>
      <c r="M11" s="57">
        <f t="shared" si="3"/>
        <v>100</v>
      </c>
      <c r="N11" s="31">
        <v>0</v>
      </c>
      <c r="O11" s="89">
        <f>[9]Шаблон!$K11+[9]Шаблон!$L11+[8]Шаблон!$G11</f>
        <v>0</v>
      </c>
      <c r="P11" s="57">
        <f t="shared" si="4"/>
        <v>0</v>
      </c>
      <c r="Q11" s="31">
        <v>68</v>
      </c>
      <c r="R11" s="46">
        <f>'[7]1'!$E14</f>
        <v>73</v>
      </c>
      <c r="S11" s="57">
        <f t="shared" si="5"/>
        <v>107.35294117647058</v>
      </c>
      <c r="T11" s="31">
        <v>36</v>
      </c>
      <c r="U11" s="46">
        <f>[8]Шаблон!$M11+[9]Шаблон!$P11</f>
        <v>40</v>
      </c>
      <c r="V11" s="57">
        <f t="shared" si="6"/>
        <v>111.11111111111111</v>
      </c>
      <c r="W11" s="31">
        <v>35</v>
      </c>
      <c r="X11" s="46">
        <f>[9]Шаблон!$P11</f>
        <v>39</v>
      </c>
      <c r="Y11" s="57">
        <f t="shared" si="7"/>
        <v>111.42857142857143</v>
      </c>
      <c r="Z11" s="31">
        <v>28</v>
      </c>
      <c r="AA11" s="46">
        <f>[9]Шаблон!$T11</f>
        <v>34</v>
      </c>
      <c r="AB11" s="57">
        <f t="shared" si="8"/>
        <v>121.42857142857142</v>
      </c>
      <c r="AC11" s="29"/>
      <c r="AD11" s="32"/>
    </row>
    <row r="12" spans="1:32" s="33" customFormat="1" ht="18" customHeight="1" x14ac:dyDescent="0.25">
      <c r="A12" s="52" t="s">
        <v>31</v>
      </c>
      <c r="B12" s="31">
        <v>37</v>
      </c>
      <c r="C12" s="85">
        <f>[8]Шаблон!$M12+[8]Шаблон!$K12-[8]Шаблон!$L12+[9]Шаблон!$D12</f>
        <v>37</v>
      </c>
      <c r="D12" s="57">
        <f t="shared" si="0"/>
        <v>100</v>
      </c>
      <c r="E12" s="31">
        <v>37</v>
      </c>
      <c r="F12" s="85">
        <f>[9]Шаблон!$D12</f>
        <v>37</v>
      </c>
      <c r="G12" s="57">
        <f t="shared" si="1"/>
        <v>100</v>
      </c>
      <c r="H12" s="31">
        <v>12</v>
      </c>
      <c r="I12" s="85">
        <f>[9]Шаблон!$F12+[8]Шаблон!$D12</f>
        <v>8</v>
      </c>
      <c r="J12" s="57">
        <f t="shared" si="2"/>
        <v>66.666666666666657</v>
      </c>
      <c r="K12" s="31">
        <v>1</v>
      </c>
      <c r="L12" s="85">
        <f>[9]Шаблон!$J12</f>
        <v>1</v>
      </c>
      <c r="M12" s="57">
        <f t="shared" si="3"/>
        <v>100</v>
      </c>
      <c r="N12" s="31">
        <v>1</v>
      </c>
      <c r="O12" s="89">
        <f>[9]Шаблон!$K12+[9]Шаблон!$L12+[8]Шаблон!$G12</f>
        <v>1</v>
      </c>
      <c r="P12" s="57">
        <f t="shared" si="4"/>
        <v>100</v>
      </c>
      <c r="Q12" s="31">
        <v>33</v>
      </c>
      <c r="R12" s="46">
        <f>'[7]1'!$E15</f>
        <v>35</v>
      </c>
      <c r="S12" s="57">
        <f t="shared" si="5"/>
        <v>106.06060606060606</v>
      </c>
      <c r="T12" s="31">
        <v>16</v>
      </c>
      <c r="U12" s="46">
        <f>[8]Шаблон!$M12+[9]Шаблон!$P12</f>
        <v>18</v>
      </c>
      <c r="V12" s="57">
        <f t="shared" si="6"/>
        <v>112.5</v>
      </c>
      <c r="W12" s="31">
        <v>16</v>
      </c>
      <c r="X12" s="46">
        <f>[9]Шаблон!$P12</f>
        <v>18</v>
      </c>
      <c r="Y12" s="57">
        <f t="shared" si="7"/>
        <v>112.5</v>
      </c>
      <c r="Z12" s="31">
        <v>13</v>
      </c>
      <c r="AA12" s="46">
        <f>[9]Шаблон!$T12</f>
        <v>17</v>
      </c>
      <c r="AB12" s="57">
        <f t="shared" si="8"/>
        <v>130.76923076923077</v>
      </c>
      <c r="AC12" s="29"/>
      <c r="AD12" s="32"/>
    </row>
    <row r="13" spans="1:32" s="33" customFormat="1" ht="18" customHeight="1" x14ac:dyDescent="0.25">
      <c r="A13" s="52" t="s">
        <v>32</v>
      </c>
      <c r="B13" s="31">
        <v>43</v>
      </c>
      <c r="C13" s="85">
        <f>[8]Шаблон!$M13+[8]Шаблон!$K13-[8]Шаблон!$L13+[9]Шаблон!$D13</f>
        <v>48</v>
      </c>
      <c r="D13" s="57">
        <f t="shared" si="0"/>
        <v>111.62790697674419</v>
      </c>
      <c r="E13" s="31">
        <v>41</v>
      </c>
      <c r="F13" s="85">
        <f>[9]Шаблон!$D13</f>
        <v>46</v>
      </c>
      <c r="G13" s="57">
        <f t="shared" si="1"/>
        <v>112.19512195121952</v>
      </c>
      <c r="H13" s="31">
        <v>4</v>
      </c>
      <c r="I13" s="85">
        <f>[9]Шаблон!$F13+[8]Шаблон!$D13</f>
        <v>8</v>
      </c>
      <c r="J13" s="57">
        <f t="shared" si="2"/>
        <v>200</v>
      </c>
      <c r="K13" s="31">
        <v>1</v>
      </c>
      <c r="L13" s="85">
        <f>[9]Шаблон!$J13</f>
        <v>1</v>
      </c>
      <c r="M13" s="57">
        <f t="shared" si="3"/>
        <v>100</v>
      </c>
      <c r="N13" s="31">
        <v>0</v>
      </c>
      <c r="O13" s="89">
        <f>[9]Шаблон!$K13+[9]Шаблон!$L13+[8]Шаблон!$G13</f>
        <v>0</v>
      </c>
      <c r="P13" s="57">
        <f t="shared" si="4"/>
        <v>0</v>
      </c>
      <c r="Q13" s="31">
        <v>28</v>
      </c>
      <c r="R13" s="46">
        <f>'[7]1'!$E16</f>
        <v>38</v>
      </c>
      <c r="S13" s="57">
        <f t="shared" si="5"/>
        <v>135.71428571428572</v>
      </c>
      <c r="T13" s="31">
        <v>22</v>
      </c>
      <c r="U13" s="46">
        <f>[8]Шаблон!$M13+[9]Шаблон!$P13</f>
        <v>24</v>
      </c>
      <c r="V13" s="57">
        <f t="shared" si="6"/>
        <v>109.09090909090908</v>
      </c>
      <c r="W13" s="31">
        <v>21</v>
      </c>
      <c r="X13" s="46">
        <f>[9]Шаблон!$P13</f>
        <v>22</v>
      </c>
      <c r="Y13" s="57">
        <f t="shared" si="7"/>
        <v>104.76190476190477</v>
      </c>
      <c r="Z13" s="31">
        <v>19</v>
      </c>
      <c r="AA13" s="46">
        <f>[9]Шаблон!$T13</f>
        <v>18</v>
      </c>
      <c r="AB13" s="57">
        <f t="shared" si="8"/>
        <v>94.73684210526315</v>
      </c>
      <c r="AC13" s="29"/>
      <c r="AD13" s="32"/>
    </row>
    <row r="14" spans="1:32" s="33" customFormat="1" ht="18" customHeight="1" x14ac:dyDescent="0.25">
      <c r="A14" s="52" t="s">
        <v>33</v>
      </c>
      <c r="B14" s="31">
        <v>13</v>
      </c>
      <c r="C14" s="85">
        <f>[8]Шаблон!$M14+[8]Шаблон!$K14-[8]Шаблон!$L14+[9]Шаблон!$D14</f>
        <v>30</v>
      </c>
      <c r="D14" s="57">
        <f t="shared" si="0"/>
        <v>230.76923076923075</v>
      </c>
      <c r="E14" s="31">
        <v>13</v>
      </c>
      <c r="F14" s="85">
        <f>[9]Шаблон!$D14</f>
        <v>30</v>
      </c>
      <c r="G14" s="57">
        <f t="shared" si="1"/>
        <v>230.76923076923075</v>
      </c>
      <c r="H14" s="31">
        <v>1</v>
      </c>
      <c r="I14" s="85">
        <f>[9]Шаблон!$F14+[8]Шаблон!$D14</f>
        <v>3</v>
      </c>
      <c r="J14" s="57">
        <f t="shared" si="2"/>
        <v>300</v>
      </c>
      <c r="K14" s="31">
        <v>1</v>
      </c>
      <c r="L14" s="85">
        <f>[9]Шаблон!$J14</f>
        <v>0</v>
      </c>
      <c r="M14" s="57">
        <f t="shared" si="3"/>
        <v>0</v>
      </c>
      <c r="N14" s="31">
        <v>0</v>
      </c>
      <c r="O14" s="89">
        <f>[9]Шаблон!$K14+[9]Шаблон!$L14+[8]Шаблон!$G14</f>
        <v>0</v>
      </c>
      <c r="P14" s="57">
        <f t="shared" si="4"/>
        <v>0</v>
      </c>
      <c r="Q14" s="31">
        <v>11</v>
      </c>
      <c r="R14" s="46">
        <f>'[7]1'!$E17</f>
        <v>27</v>
      </c>
      <c r="S14" s="57">
        <f t="shared" si="5"/>
        <v>245.45454545454547</v>
      </c>
      <c r="T14" s="31">
        <v>6</v>
      </c>
      <c r="U14" s="46">
        <f>[8]Шаблон!$M14+[9]Шаблон!$P14</f>
        <v>20</v>
      </c>
      <c r="V14" s="57">
        <f t="shared" si="6"/>
        <v>333.33333333333337</v>
      </c>
      <c r="W14" s="31">
        <v>6</v>
      </c>
      <c r="X14" s="46">
        <f>[9]Шаблон!$P14</f>
        <v>20</v>
      </c>
      <c r="Y14" s="57">
        <f t="shared" si="7"/>
        <v>333.33333333333337</v>
      </c>
      <c r="Z14" s="31">
        <v>6</v>
      </c>
      <c r="AA14" s="46">
        <f>[9]Шаблон!$T14</f>
        <v>19</v>
      </c>
      <c r="AB14" s="57">
        <f t="shared" si="8"/>
        <v>316.66666666666663</v>
      </c>
      <c r="AC14" s="29"/>
      <c r="AD14" s="32"/>
    </row>
    <row r="15" spans="1:32" s="33" customFormat="1" ht="18" customHeight="1" x14ac:dyDescent="0.25">
      <c r="A15" s="52" t="s">
        <v>34</v>
      </c>
      <c r="B15" s="31">
        <v>60</v>
      </c>
      <c r="C15" s="85">
        <f>[8]Шаблон!$M15+[8]Шаблон!$K15-[8]Шаблон!$L15+[9]Шаблон!$D15</f>
        <v>59</v>
      </c>
      <c r="D15" s="57">
        <f t="shared" si="0"/>
        <v>98.333333333333329</v>
      </c>
      <c r="E15" s="31">
        <v>50</v>
      </c>
      <c r="F15" s="85">
        <f>[9]Шаблон!$D15</f>
        <v>47</v>
      </c>
      <c r="G15" s="57">
        <f t="shared" si="1"/>
        <v>94</v>
      </c>
      <c r="H15" s="31">
        <v>6</v>
      </c>
      <c r="I15" s="85">
        <f>[9]Шаблон!$F15+[8]Шаблон!$D15</f>
        <v>6</v>
      </c>
      <c r="J15" s="57">
        <f t="shared" si="2"/>
        <v>100</v>
      </c>
      <c r="K15" s="31">
        <v>1</v>
      </c>
      <c r="L15" s="85">
        <f>[9]Шаблон!$J15</f>
        <v>3</v>
      </c>
      <c r="M15" s="57">
        <f t="shared" si="3"/>
        <v>300</v>
      </c>
      <c r="N15" s="31">
        <v>0</v>
      </c>
      <c r="O15" s="89">
        <f>[9]Шаблон!$K15+[9]Шаблон!$L15+[8]Шаблон!$G15</f>
        <v>0</v>
      </c>
      <c r="P15" s="57">
        <f t="shared" si="4"/>
        <v>0</v>
      </c>
      <c r="Q15" s="31">
        <v>44</v>
      </c>
      <c r="R15" s="46">
        <f>'[7]1'!$E18</f>
        <v>38</v>
      </c>
      <c r="S15" s="57">
        <f t="shared" si="5"/>
        <v>86.36363636363636</v>
      </c>
      <c r="T15" s="31">
        <v>35</v>
      </c>
      <c r="U15" s="46">
        <f>[8]Шаблон!$M15+[9]Шаблон!$P15</f>
        <v>36</v>
      </c>
      <c r="V15" s="57">
        <f t="shared" si="6"/>
        <v>102.85714285714285</v>
      </c>
      <c r="W15" s="31">
        <v>25</v>
      </c>
      <c r="X15" s="46">
        <f>[9]Шаблон!$P15</f>
        <v>26</v>
      </c>
      <c r="Y15" s="57">
        <f t="shared" si="7"/>
        <v>104</v>
      </c>
      <c r="Z15" s="31">
        <v>24</v>
      </c>
      <c r="AA15" s="46">
        <f>[9]Шаблон!$T15</f>
        <v>20</v>
      </c>
      <c r="AB15" s="57">
        <f t="shared" si="8"/>
        <v>83.333333333333343</v>
      </c>
      <c r="AC15" s="29"/>
      <c r="AD15" s="32"/>
    </row>
    <row r="16" spans="1:32" s="33" customFormat="1" ht="18" customHeight="1" x14ac:dyDescent="0.25">
      <c r="A16" s="52" t="s">
        <v>35</v>
      </c>
      <c r="B16" s="31">
        <v>53</v>
      </c>
      <c r="C16" s="85">
        <f>[8]Шаблон!$M16+[8]Шаблон!$K16-[8]Шаблон!$L16+[9]Шаблон!$D16</f>
        <v>57</v>
      </c>
      <c r="D16" s="57">
        <f t="shared" si="0"/>
        <v>107.54716981132076</v>
      </c>
      <c r="E16" s="31">
        <v>49</v>
      </c>
      <c r="F16" s="85">
        <f>[9]Шаблон!$D16</f>
        <v>51</v>
      </c>
      <c r="G16" s="57">
        <f t="shared" si="1"/>
        <v>104.08163265306123</v>
      </c>
      <c r="H16" s="31">
        <v>4</v>
      </c>
      <c r="I16" s="85">
        <f>[9]Шаблон!$F16+[8]Шаблон!$D16</f>
        <v>11</v>
      </c>
      <c r="J16" s="57">
        <f t="shared" si="2"/>
        <v>275</v>
      </c>
      <c r="K16" s="31">
        <v>0</v>
      </c>
      <c r="L16" s="85">
        <f>[9]Шаблон!$J16</f>
        <v>1</v>
      </c>
      <c r="M16" s="57">
        <f t="shared" si="3"/>
        <v>0</v>
      </c>
      <c r="N16" s="31">
        <v>5</v>
      </c>
      <c r="O16" s="89">
        <f>[9]Шаблон!$K16+[9]Шаблон!$L16+[8]Шаблон!$G16</f>
        <v>0</v>
      </c>
      <c r="P16" s="57">
        <f t="shared" si="4"/>
        <v>0</v>
      </c>
      <c r="Q16" s="31">
        <v>44</v>
      </c>
      <c r="R16" s="46">
        <f>'[7]1'!$E19</f>
        <v>51</v>
      </c>
      <c r="S16" s="57">
        <f t="shared" si="5"/>
        <v>115.90909090909092</v>
      </c>
      <c r="T16" s="31">
        <v>30</v>
      </c>
      <c r="U16" s="46">
        <f>[8]Шаблон!$M16+[9]Шаблон!$P16</f>
        <v>27</v>
      </c>
      <c r="V16" s="57">
        <f t="shared" si="6"/>
        <v>90</v>
      </c>
      <c r="W16" s="31">
        <v>26</v>
      </c>
      <c r="X16" s="46">
        <f>[9]Шаблон!$P16</f>
        <v>21</v>
      </c>
      <c r="Y16" s="57">
        <f t="shared" si="7"/>
        <v>80.769230769230774</v>
      </c>
      <c r="Z16" s="31">
        <v>24</v>
      </c>
      <c r="AA16" s="46">
        <f>[9]Шаблон!$T16</f>
        <v>20</v>
      </c>
      <c r="AB16" s="57">
        <f t="shared" si="8"/>
        <v>83.333333333333343</v>
      </c>
      <c r="AC16" s="29"/>
      <c r="AD16" s="32"/>
    </row>
    <row r="17" spans="1:30" s="33" customFormat="1" ht="18" customHeight="1" x14ac:dyDescent="0.25">
      <c r="A17" s="52" t="s">
        <v>36</v>
      </c>
      <c r="B17" s="31">
        <v>53</v>
      </c>
      <c r="C17" s="85">
        <f>[8]Шаблон!$M17+[8]Шаблон!$K17-[8]Шаблон!$L17+[9]Шаблон!$D17</f>
        <v>54</v>
      </c>
      <c r="D17" s="57">
        <f t="shared" si="0"/>
        <v>101.88679245283019</v>
      </c>
      <c r="E17" s="31">
        <v>48</v>
      </c>
      <c r="F17" s="85">
        <f>[9]Шаблон!$D17</f>
        <v>50</v>
      </c>
      <c r="G17" s="57">
        <f t="shared" si="1"/>
        <v>104.16666666666667</v>
      </c>
      <c r="H17" s="31">
        <v>9</v>
      </c>
      <c r="I17" s="85">
        <f>[9]Шаблон!$F17+[8]Шаблон!$D17</f>
        <v>13</v>
      </c>
      <c r="J17" s="57">
        <f t="shared" si="2"/>
        <v>144.44444444444443</v>
      </c>
      <c r="K17" s="31">
        <v>1</v>
      </c>
      <c r="L17" s="85">
        <f>[9]Шаблон!$J17</f>
        <v>1</v>
      </c>
      <c r="M17" s="57">
        <f t="shared" si="3"/>
        <v>100</v>
      </c>
      <c r="N17" s="31">
        <v>0</v>
      </c>
      <c r="O17" s="89">
        <f>[9]Шаблон!$K17+[9]Шаблон!$L17+[8]Шаблон!$G17</f>
        <v>2</v>
      </c>
      <c r="P17" s="57">
        <f t="shared" si="4"/>
        <v>0</v>
      </c>
      <c r="Q17" s="31">
        <v>37</v>
      </c>
      <c r="R17" s="46">
        <f>'[7]1'!$E20</f>
        <v>39</v>
      </c>
      <c r="S17" s="57">
        <f t="shared" si="5"/>
        <v>105.40540540540539</v>
      </c>
      <c r="T17" s="31">
        <v>24</v>
      </c>
      <c r="U17" s="46">
        <f>[8]Шаблон!$M17+[9]Шаблон!$P17</f>
        <v>26</v>
      </c>
      <c r="V17" s="57">
        <f t="shared" si="6"/>
        <v>108.33333333333333</v>
      </c>
      <c r="W17" s="31">
        <v>20</v>
      </c>
      <c r="X17" s="46">
        <f>[9]Шаблон!$P17</f>
        <v>23</v>
      </c>
      <c r="Y17" s="57">
        <f t="shared" si="7"/>
        <v>114.99999999999999</v>
      </c>
      <c r="Z17" s="31">
        <v>17</v>
      </c>
      <c r="AA17" s="46">
        <f>[9]Шаблон!$T17</f>
        <v>23</v>
      </c>
      <c r="AB17" s="57">
        <f t="shared" si="8"/>
        <v>135.29411764705884</v>
      </c>
      <c r="AC17" s="29"/>
      <c r="AD17" s="32"/>
    </row>
    <row r="18" spans="1:30" s="33" customFormat="1" ht="18" customHeight="1" x14ac:dyDescent="0.25">
      <c r="A18" s="52" t="s">
        <v>37</v>
      </c>
      <c r="B18" s="31">
        <v>50</v>
      </c>
      <c r="C18" s="85">
        <f>[8]Шаблон!$M18+[8]Шаблон!$K18-[8]Шаблон!$L18+[9]Шаблон!$D18</f>
        <v>61</v>
      </c>
      <c r="D18" s="57">
        <f t="shared" si="0"/>
        <v>122</v>
      </c>
      <c r="E18" s="31">
        <v>49</v>
      </c>
      <c r="F18" s="85">
        <f>[9]Шаблон!$D18</f>
        <v>60</v>
      </c>
      <c r="G18" s="57">
        <f t="shared" si="1"/>
        <v>122.44897959183673</v>
      </c>
      <c r="H18" s="31">
        <v>7</v>
      </c>
      <c r="I18" s="85">
        <f>[9]Шаблон!$F18+[8]Шаблон!$D18</f>
        <v>10</v>
      </c>
      <c r="J18" s="57">
        <f t="shared" si="2"/>
        <v>142.85714285714286</v>
      </c>
      <c r="K18" s="31">
        <v>0</v>
      </c>
      <c r="L18" s="85">
        <f>[9]Шаблон!$J18</f>
        <v>1</v>
      </c>
      <c r="M18" s="57">
        <f t="shared" si="3"/>
        <v>0</v>
      </c>
      <c r="N18" s="31">
        <v>0</v>
      </c>
      <c r="O18" s="89">
        <f>[9]Шаблон!$K18+[9]Шаблон!$L18+[8]Шаблон!$G18</f>
        <v>1</v>
      </c>
      <c r="P18" s="57">
        <f t="shared" si="4"/>
        <v>0</v>
      </c>
      <c r="Q18" s="31">
        <v>44</v>
      </c>
      <c r="R18" s="46">
        <f>'[7]1'!$E21</f>
        <v>50</v>
      </c>
      <c r="S18" s="57">
        <f t="shared" si="5"/>
        <v>113.63636363636364</v>
      </c>
      <c r="T18" s="31">
        <v>33</v>
      </c>
      <c r="U18" s="46">
        <f>[8]Шаблон!$M18+[9]Шаблон!$P18</f>
        <v>25</v>
      </c>
      <c r="V18" s="57">
        <f t="shared" si="6"/>
        <v>75.757575757575751</v>
      </c>
      <c r="W18" s="31">
        <v>32</v>
      </c>
      <c r="X18" s="46">
        <f>[9]Шаблон!$P18</f>
        <v>25</v>
      </c>
      <c r="Y18" s="57">
        <f t="shared" si="7"/>
        <v>78.125</v>
      </c>
      <c r="Z18" s="31">
        <v>28</v>
      </c>
      <c r="AA18" s="46">
        <f>[9]Шаблон!$T18</f>
        <v>24</v>
      </c>
      <c r="AB18" s="57">
        <f t="shared" si="8"/>
        <v>85.714285714285708</v>
      </c>
      <c r="AC18" s="29"/>
      <c r="AD18" s="32"/>
    </row>
    <row r="19" spans="1:30" s="33" customFormat="1" ht="18" customHeight="1" x14ac:dyDescent="0.25">
      <c r="A19" s="52" t="s">
        <v>38</v>
      </c>
      <c r="B19" s="31">
        <v>74</v>
      </c>
      <c r="C19" s="85">
        <f>[8]Шаблон!$M19+[8]Шаблон!$K19-[8]Шаблон!$L19+[9]Шаблон!$D19</f>
        <v>95</v>
      </c>
      <c r="D19" s="57">
        <f t="shared" si="0"/>
        <v>128.37837837837839</v>
      </c>
      <c r="E19" s="31">
        <v>70</v>
      </c>
      <c r="F19" s="85">
        <f>[9]Шаблон!$D19</f>
        <v>92</v>
      </c>
      <c r="G19" s="57">
        <f t="shared" si="1"/>
        <v>131.42857142857142</v>
      </c>
      <c r="H19" s="31">
        <v>11</v>
      </c>
      <c r="I19" s="85">
        <f>[9]Шаблон!$F19+[8]Шаблон!$D19</f>
        <v>10</v>
      </c>
      <c r="J19" s="57">
        <f t="shared" si="2"/>
        <v>90.909090909090907</v>
      </c>
      <c r="K19" s="31">
        <v>2</v>
      </c>
      <c r="L19" s="85">
        <f>[9]Шаблон!$J19</f>
        <v>1</v>
      </c>
      <c r="M19" s="57">
        <f t="shared" si="3"/>
        <v>50</v>
      </c>
      <c r="N19" s="31">
        <v>1</v>
      </c>
      <c r="O19" s="89">
        <f>[9]Шаблон!$K19+[9]Шаблон!$L19+[8]Шаблон!$G19</f>
        <v>1</v>
      </c>
      <c r="P19" s="57">
        <f t="shared" si="4"/>
        <v>100</v>
      </c>
      <c r="Q19" s="31">
        <v>65</v>
      </c>
      <c r="R19" s="46">
        <f>'[7]1'!$E22</f>
        <v>87</v>
      </c>
      <c r="S19" s="57">
        <f t="shared" si="5"/>
        <v>133.84615384615384</v>
      </c>
      <c r="T19" s="31">
        <v>33</v>
      </c>
      <c r="U19" s="46">
        <f>[8]Шаблон!$M19+[9]Шаблон!$P19</f>
        <v>50</v>
      </c>
      <c r="V19" s="57">
        <f t="shared" si="6"/>
        <v>151.5151515151515</v>
      </c>
      <c r="W19" s="31">
        <v>30</v>
      </c>
      <c r="X19" s="46">
        <f>[9]Шаблон!$P19</f>
        <v>48</v>
      </c>
      <c r="Y19" s="57">
        <f t="shared" si="7"/>
        <v>160</v>
      </c>
      <c r="Z19" s="31">
        <v>22</v>
      </c>
      <c r="AA19" s="46">
        <f>[9]Шаблон!$T19</f>
        <v>48</v>
      </c>
      <c r="AB19" s="57">
        <f t="shared" si="8"/>
        <v>218.18181818181816</v>
      </c>
      <c r="AC19" s="29"/>
      <c r="AD19" s="32"/>
    </row>
    <row r="20" spans="1:30" s="33" customFormat="1" ht="18" customHeight="1" x14ac:dyDescent="0.25">
      <c r="A20" s="52" t="s">
        <v>39</v>
      </c>
      <c r="B20" s="31">
        <v>22</v>
      </c>
      <c r="C20" s="85">
        <f>[8]Шаблон!$M20+[8]Шаблон!$K20-[8]Шаблон!$L20+[9]Шаблон!$D20</f>
        <v>28</v>
      </c>
      <c r="D20" s="57">
        <f t="shared" si="0"/>
        <v>127.27272727272727</v>
      </c>
      <c r="E20" s="31">
        <v>20</v>
      </c>
      <c r="F20" s="85">
        <f>[9]Шаблон!$D20</f>
        <v>28</v>
      </c>
      <c r="G20" s="57">
        <f t="shared" si="1"/>
        <v>140</v>
      </c>
      <c r="H20" s="31">
        <v>3</v>
      </c>
      <c r="I20" s="85">
        <f>[9]Шаблон!$F20+[8]Шаблон!$D20</f>
        <v>6</v>
      </c>
      <c r="J20" s="57">
        <f t="shared" si="2"/>
        <v>200</v>
      </c>
      <c r="K20" s="31">
        <v>2</v>
      </c>
      <c r="L20" s="85">
        <f>[9]Шаблон!$J20</f>
        <v>0</v>
      </c>
      <c r="M20" s="57">
        <f t="shared" si="3"/>
        <v>0</v>
      </c>
      <c r="N20" s="31">
        <v>1</v>
      </c>
      <c r="O20" s="89">
        <f>[9]Шаблон!$K20+[9]Шаблон!$L20+[8]Шаблон!$G20</f>
        <v>6</v>
      </c>
      <c r="P20" s="57">
        <f t="shared" si="4"/>
        <v>600</v>
      </c>
      <c r="Q20" s="31">
        <v>19</v>
      </c>
      <c r="R20" s="46">
        <f>'[7]1'!$E23</f>
        <v>20</v>
      </c>
      <c r="S20" s="57">
        <f t="shared" si="5"/>
        <v>105.26315789473684</v>
      </c>
      <c r="T20" s="31">
        <v>13</v>
      </c>
      <c r="U20" s="46">
        <f>[8]Шаблон!$M20+[9]Шаблон!$P20</f>
        <v>12</v>
      </c>
      <c r="V20" s="57">
        <f t="shared" si="6"/>
        <v>92.307692307692307</v>
      </c>
      <c r="W20" s="31">
        <v>13</v>
      </c>
      <c r="X20" s="46">
        <f>[9]Шаблон!$P20</f>
        <v>11</v>
      </c>
      <c r="Y20" s="57">
        <f t="shared" si="7"/>
        <v>84.615384615384613</v>
      </c>
      <c r="Z20" s="31">
        <v>11</v>
      </c>
      <c r="AA20" s="46">
        <f>[9]Шаблон!$T20</f>
        <v>11</v>
      </c>
      <c r="AB20" s="57">
        <f t="shared" si="8"/>
        <v>100</v>
      </c>
      <c r="AC20" s="29"/>
      <c r="AD20" s="32"/>
    </row>
    <row r="21" spans="1:30" s="33" customFormat="1" ht="18" customHeight="1" x14ac:dyDescent="0.25">
      <c r="A21" s="52" t="s">
        <v>40</v>
      </c>
      <c r="B21" s="31">
        <v>37</v>
      </c>
      <c r="C21" s="85">
        <f>[8]Шаблон!$M21+[8]Шаблон!$K21-[8]Шаблон!$L21+[9]Шаблон!$D21</f>
        <v>31</v>
      </c>
      <c r="D21" s="57">
        <f t="shared" si="0"/>
        <v>83.78378378378379</v>
      </c>
      <c r="E21" s="31">
        <v>33</v>
      </c>
      <c r="F21" s="85">
        <f>[9]Шаблон!$D21</f>
        <v>29</v>
      </c>
      <c r="G21" s="57">
        <f t="shared" si="1"/>
        <v>87.878787878787875</v>
      </c>
      <c r="H21" s="31">
        <v>3</v>
      </c>
      <c r="I21" s="85">
        <f>[9]Шаблон!$F21+[8]Шаблон!$D21</f>
        <v>5</v>
      </c>
      <c r="J21" s="57">
        <f t="shared" si="2"/>
        <v>166.66666666666669</v>
      </c>
      <c r="K21" s="31">
        <v>2</v>
      </c>
      <c r="L21" s="85">
        <f>[9]Шаблон!$J21</f>
        <v>1</v>
      </c>
      <c r="M21" s="57">
        <f t="shared" si="3"/>
        <v>50</v>
      </c>
      <c r="N21" s="31">
        <v>2</v>
      </c>
      <c r="O21" s="89">
        <f>[9]Шаблон!$K21+[9]Шаблон!$L21+[8]Шаблон!$G21</f>
        <v>3</v>
      </c>
      <c r="P21" s="57">
        <f t="shared" si="4"/>
        <v>150</v>
      </c>
      <c r="Q21" s="31">
        <v>25</v>
      </c>
      <c r="R21" s="46">
        <f>'[7]1'!$E24</f>
        <v>27</v>
      </c>
      <c r="S21" s="57">
        <f t="shared" si="5"/>
        <v>108</v>
      </c>
      <c r="T21" s="31">
        <v>17</v>
      </c>
      <c r="U21" s="46">
        <f>[8]Шаблон!$M21+[9]Шаблон!$P21</f>
        <v>16</v>
      </c>
      <c r="V21" s="57">
        <f t="shared" si="6"/>
        <v>94.117647058823522</v>
      </c>
      <c r="W21" s="31">
        <v>13</v>
      </c>
      <c r="X21" s="46">
        <f>[9]Шаблон!$P21</f>
        <v>14</v>
      </c>
      <c r="Y21" s="57">
        <f t="shared" si="7"/>
        <v>107.69230769230769</v>
      </c>
      <c r="Z21" s="31">
        <v>13</v>
      </c>
      <c r="AA21" s="46">
        <f>[9]Шаблон!$T21</f>
        <v>13</v>
      </c>
      <c r="AB21" s="57">
        <f t="shared" si="8"/>
        <v>100</v>
      </c>
      <c r="AC21" s="29"/>
      <c r="AD21" s="32"/>
    </row>
    <row r="22" spans="1:30" s="33" customFormat="1" ht="18" customHeight="1" x14ac:dyDescent="0.25">
      <c r="A22" s="52" t="s">
        <v>41</v>
      </c>
      <c r="B22" s="31">
        <v>27</v>
      </c>
      <c r="C22" s="85">
        <f>[8]Шаблон!$M22+[8]Шаблон!$K22-[8]Шаблон!$L22+[9]Шаблон!$D22</f>
        <v>30</v>
      </c>
      <c r="D22" s="57">
        <f t="shared" si="0"/>
        <v>111.11111111111111</v>
      </c>
      <c r="E22" s="31">
        <v>27</v>
      </c>
      <c r="F22" s="85">
        <f>[9]Шаблон!$D22</f>
        <v>30</v>
      </c>
      <c r="G22" s="57">
        <f t="shared" si="1"/>
        <v>111.11111111111111</v>
      </c>
      <c r="H22" s="31">
        <v>6</v>
      </c>
      <c r="I22" s="85">
        <f>[9]Шаблон!$F22+[8]Шаблон!$D22</f>
        <v>5</v>
      </c>
      <c r="J22" s="57">
        <f t="shared" si="2"/>
        <v>83.333333333333343</v>
      </c>
      <c r="K22" s="31">
        <v>1</v>
      </c>
      <c r="L22" s="85">
        <f>[9]Шаблон!$J22</f>
        <v>0</v>
      </c>
      <c r="M22" s="57">
        <f t="shared" si="3"/>
        <v>0</v>
      </c>
      <c r="N22" s="31">
        <v>1</v>
      </c>
      <c r="O22" s="89">
        <f>[9]Шаблон!$K22+[9]Шаблон!$L22+[8]Шаблон!$G22</f>
        <v>0</v>
      </c>
      <c r="P22" s="57">
        <f t="shared" si="4"/>
        <v>0</v>
      </c>
      <c r="Q22" s="31">
        <v>25</v>
      </c>
      <c r="R22" s="46">
        <f>'[7]1'!$E25</f>
        <v>30</v>
      </c>
      <c r="S22" s="57">
        <f t="shared" si="5"/>
        <v>120</v>
      </c>
      <c r="T22" s="31">
        <v>13</v>
      </c>
      <c r="U22" s="46">
        <f>[8]Шаблон!$M22+[9]Шаблон!$P22</f>
        <v>13</v>
      </c>
      <c r="V22" s="57">
        <f t="shared" si="6"/>
        <v>100</v>
      </c>
      <c r="W22" s="31">
        <v>13</v>
      </c>
      <c r="X22" s="46">
        <f>[9]Шаблон!$P22</f>
        <v>13</v>
      </c>
      <c r="Y22" s="57">
        <f t="shared" si="7"/>
        <v>100</v>
      </c>
      <c r="Z22" s="31">
        <v>13</v>
      </c>
      <c r="AA22" s="46">
        <f>[9]Шаблон!$T22</f>
        <v>11</v>
      </c>
      <c r="AB22" s="57">
        <f t="shared" si="8"/>
        <v>84.615384615384613</v>
      </c>
      <c r="AC22" s="29"/>
      <c r="AD22" s="32"/>
    </row>
    <row r="23" spans="1:30" s="33" customFormat="1" ht="18" customHeight="1" x14ac:dyDescent="0.25">
      <c r="A23" s="52" t="s">
        <v>42</v>
      </c>
      <c r="B23" s="31">
        <v>29</v>
      </c>
      <c r="C23" s="85">
        <f>[8]Шаблон!$M23+[8]Шаблон!$K23-[8]Шаблон!$L23+[9]Шаблон!$D23</f>
        <v>42</v>
      </c>
      <c r="D23" s="57">
        <f t="shared" si="0"/>
        <v>144.82758620689654</v>
      </c>
      <c r="E23" s="31">
        <v>28</v>
      </c>
      <c r="F23" s="85">
        <f>[9]Шаблон!$D23</f>
        <v>41</v>
      </c>
      <c r="G23" s="57">
        <f t="shared" si="1"/>
        <v>146.42857142857142</v>
      </c>
      <c r="H23" s="31">
        <v>2</v>
      </c>
      <c r="I23" s="85">
        <f>[9]Шаблон!$F23+[8]Шаблон!$D23</f>
        <v>2</v>
      </c>
      <c r="J23" s="57">
        <f t="shared" si="2"/>
        <v>100</v>
      </c>
      <c r="K23" s="31">
        <v>0</v>
      </c>
      <c r="L23" s="85">
        <f>[9]Шаблон!$J23</f>
        <v>2</v>
      </c>
      <c r="M23" s="57">
        <f t="shared" si="3"/>
        <v>0</v>
      </c>
      <c r="N23" s="31">
        <v>0</v>
      </c>
      <c r="O23" s="89">
        <f>[9]Шаблон!$K23+[9]Шаблон!$L23+[8]Шаблон!$G23</f>
        <v>0</v>
      </c>
      <c r="P23" s="57">
        <f t="shared" si="4"/>
        <v>0</v>
      </c>
      <c r="Q23" s="31">
        <v>21</v>
      </c>
      <c r="R23" s="46">
        <f>'[7]1'!$E26</f>
        <v>37</v>
      </c>
      <c r="S23" s="57">
        <f t="shared" si="5"/>
        <v>176.19047619047618</v>
      </c>
      <c r="T23" s="31">
        <v>16</v>
      </c>
      <c r="U23" s="46">
        <f>[8]Шаблон!$M23+[9]Шаблон!$P23</f>
        <v>23</v>
      </c>
      <c r="V23" s="57">
        <f t="shared" si="6"/>
        <v>143.75</v>
      </c>
      <c r="W23" s="31">
        <v>15</v>
      </c>
      <c r="X23" s="46">
        <f>[9]Шаблон!$P23</f>
        <v>22</v>
      </c>
      <c r="Y23" s="57">
        <f t="shared" si="7"/>
        <v>146.66666666666666</v>
      </c>
      <c r="Z23" s="31">
        <v>11</v>
      </c>
      <c r="AA23" s="46">
        <f>[9]Шаблон!$T23</f>
        <v>22</v>
      </c>
      <c r="AB23" s="57">
        <f t="shared" si="8"/>
        <v>200</v>
      </c>
      <c r="AC23" s="29"/>
      <c r="AD23" s="32"/>
    </row>
    <row r="24" spans="1:30" s="33" customFormat="1" ht="18" customHeight="1" x14ac:dyDescent="0.25">
      <c r="A24" s="52" t="s">
        <v>43</v>
      </c>
      <c r="B24" s="31">
        <v>35</v>
      </c>
      <c r="C24" s="85">
        <f>[8]Шаблон!$M24+[8]Шаблон!$K24-[8]Шаблон!$L24+[9]Шаблон!$D24</f>
        <v>36</v>
      </c>
      <c r="D24" s="57">
        <f t="shared" si="0"/>
        <v>102.85714285714285</v>
      </c>
      <c r="E24" s="31">
        <v>31</v>
      </c>
      <c r="F24" s="85">
        <f>[9]Шаблон!$D24</f>
        <v>33</v>
      </c>
      <c r="G24" s="57">
        <f t="shared" si="1"/>
        <v>106.45161290322579</v>
      </c>
      <c r="H24" s="31">
        <v>4</v>
      </c>
      <c r="I24" s="85">
        <f>[9]Шаблон!$F24+[8]Шаблон!$D24</f>
        <v>3</v>
      </c>
      <c r="J24" s="57">
        <f t="shared" si="2"/>
        <v>75</v>
      </c>
      <c r="K24" s="31">
        <v>1</v>
      </c>
      <c r="L24" s="85">
        <f>[9]Шаблон!$J24</f>
        <v>0</v>
      </c>
      <c r="M24" s="57">
        <f t="shared" si="3"/>
        <v>0</v>
      </c>
      <c r="N24" s="31">
        <v>0</v>
      </c>
      <c r="O24" s="89">
        <f>[9]Шаблон!$K24+[9]Шаблон!$L24+[8]Шаблон!$G24</f>
        <v>5</v>
      </c>
      <c r="P24" s="57">
        <f t="shared" si="4"/>
        <v>0</v>
      </c>
      <c r="Q24" s="31">
        <v>29</v>
      </c>
      <c r="R24" s="46">
        <f>'[7]1'!$E27</f>
        <v>26</v>
      </c>
      <c r="S24" s="57">
        <f t="shared" si="5"/>
        <v>89.65517241379311</v>
      </c>
      <c r="T24" s="31">
        <v>24</v>
      </c>
      <c r="U24" s="46">
        <f>[8]Шаблон!$M24+[9]Шаблон!$P24</f>
        <v>17</v>
      </c>
      <c r="V24" s="57">
        <f t="shared" si="6"/>
        <v>70.833333333333343</v>
      </c>
      <c r="W24" s="31">
        <v>21</v>
      </c>
      <c r="X24" s="46">
        <f>[9]Шаблон!$P24</f>
        <v>17</v>
      </c>
      <c r="Y24" s="57">
        <f t="shared" si="7"/>
        <v>80.952380952380949</v>
      </c>
      <c r="Z24" s="31">
        <v>21</v>
      </c>
      <c r="AA24" s="46">
        <f>[9]Шаблон!$T24</f>
        <v>15</v>
      </c>
      <c r="AB24" s="57">
        <f t="shared" si="8"/>
        <v>71.428571428571431</v>
      </c>
      <c r="AC24" s="29"/>
      <c r="AD24" s="32"/>
    </row>
    <row r="25" spans="1:30" s="33" customFormat="1" ht="18" customHeight="1" x14ac:dyDescent="0.25">
      <c r="A25" s="53" t="s">
        <v>44</v>
      </c>
      <c r="B25" s="31">
        <v>86</v>
      </c>
      <c r="C25" s="85">
        <f>[8]Шаблон!$M25+[8]Шаблон!$K25-[8]Шаблон!$L25+[9]Шаблон!$D25</f>
        <v>82</v>
      </c>
      <c r="D25" s="57">
        <f t="shared" si="0"/>
        <v>95.348837209302332</v>
      </c>
      <c r="E25" s="31">
        <v>78</v>
      </c>
      <c r="F25" s="85">
        <f>[9]Шаблон!$D25</f>
        <v>76</v>
      </c>
      <c r="G25" s="57">
        <f t="shared" si="1"/>
        <v>97.435897435897431</v>
      </c>
      <c r="H25" s="31">
        <v>8</v>
      </c>
      <c r="I25" s="85">
        <f>[9]Шаблон!$F25+[8]Шаблон!$D25</f>
        <v>10</v>
      </c>
      <c r="J25" s="57">
        <f t="shared" si="2"/>
        <v>125</v>
      </c>
      <c r="K25" s="31">
        <v>2</v>
      </c>
      <c r="L25" s="85">
        <f>[9]Шаблон!$J25</f>
        <v>1</v>
      </c>
      <c r="M25" s="57">
        <f t="shared" si="3"/>
        <v>50</v>
      </c>
      <c r="N25" s="31">
        <v>3</v>
      </c>
      <c r="O25" s="89">
        <f>[9]Шаблон!$K25+[9]Шаблон!$L25+[8]Шаблон!$G25</f>
        <v>11</v>
      </c>
      <c r="P25" s="57">
        <f t="shared" si="4"/>
        <v>366.66666666666663</v>
      </c>
      <c r="Q25" s="31">
        <v>59</v>
      </c>
      <c r="R25" s="46">
        <f>'[7]1'!$E28</f>
        <v>71</v>
      </c>
      <c r="S25" s="57">
        <f t="shared" si="5"/>
        <v>120.33898305084745</v>
      </c>
      <c r="T25" s="31">
        <v>46</v>
      </c>
      <c r="U25" s="46">
        <f>[8]Шаблон!$M25+[9]Шаблон!$P25</f>
        <v>37</v>
      </c>
      <c r="V25" s="57">
        <f t="shared" si="6"/>
        <v>80.434782608695656</v>
      </c>
      <c r="W25" s="31">
        <v>42</v>
      </c>
      <c r="X25" s="46">
        <f>[9]Шаблон!$P25</f>
        <v>31</v>
      </c>
      <c r="Y25" s="57">
        <f t="shared" si="7"/>
        <v>73.80952380952381</v>
      </c>
      <c r="Z25" s="31">
        <v>40</v>
      </c>
      <c r="AA25" s="46">
        <f>[9]Шаблон!$T25</f>
        <v>29</v>
      </c>
      <c r="AB25" s="57">
        <f t="shared" si="8"/>
        <v>72.5</v>
      </c>
      <c r="AC25" s="29"/>
      <c r="AD25" s="32"/>
    </row>
    <row r="26" spans="1:30" s="33" customFormat="1" ht="18" customHeight="1" x14ac:dyDescent="0.25">
      <c r="A26" s="52" t="s">
        <v>45</v>
      </c>
      <c r="B26" s="31">
        <v>457</v>
      </c>
      <c r="C26" s="85">
        <f>[8]Шаблон!$M26+[8]Шаблон!$K26-[8]Шаблон!$L26+[9]Шаблон!$D26</f>
        <v>471</v>
      </c>
      <c r="D26" s="57">
        <f t="shared" si="0"/>
        <v>103.06345733041576</v>
      </c>
      <c r="E26" s="31">
        <v>427</v>
      </c>
      <c r="F26" s="85">
        <f>[9]Шаблон!$D26</f>
        <v>433</v>
      </c>
      <c r="G26" s="57">
        <f t="shared" si="1"/>
        <v>101.40515222482436</v>
      </c>
      <c r="H26" s="31">
        <v>62</v>
      </c>
      <c r="I26" s="85">
        <f>[9]Шаблон!$F26+[8]Шаблон!$D26</f>
        <v>51</v>
      </c>
      <c r="J26" s="57">
        <f t="shared" si="2"/>
        <v>82.258064516129039</v>
      </c>
      <c r="K26" s="31">
        <v>7</v>
      </c>
      <c r="L26" s="85">
        <f>[9]Шаблон!$J26</f>
        <v>4</v>
      </c>
      <c r="M26" s="57">
        <f t="shared" si="3"/>
        <v>57.142857142857139</v>
      </c>
      <c r="N26" s="31">
        <v>9</v>
      </c>
      <c r="O26" s="89">
        <f>[9]Шаблон!$K26+[9]Шаблон!$L26+[8]Шаблон!$G26</f>
        <v>1</v>
      </c>
      <c r="P26" s="57">
        <f t="shared" si="4"/>
        <v>11.111111111111111</v>
      </c>
      <c r="Q26" s="31">
        <v>313</v>
      </c>
      <c r="R26" s="46">
        <f>'[7]1'!$E29</f>
        <v>344</v>
      </c>
      <c r="S26" s="57">
        <f t="shared" si="5"/>
        <v>109.9041533546326</v>
      </c>
      <c r="T26" s="31">
        <v>278</v>
      </c>
      <c r="U26" s="46">
        <f>[8]Шаблон!$M26+[9]Шаблон!$P26</f>
        <v>202</v>
      </c>
      <c r="V26" s="57">
        <f t="shared" si="6"/>
        <v>72.661870503597129</v>
      </c>
      <c r="W26" s="31">
        <v>245</v>
      </c>
      <c r="X26" s="46">
        <f>[9]Шаблон!$P26</f>
        <v>169</v>
      </c>
      <c r="Y26" s="57">
        <f t="shared" si="7"/>
        <v>68.979591836734699</v>
      </c>
      <c r="Z26" s="31">
        <v>217</v>
      </c>
      <c r="AA26" s="46">
        <f>[9]Шаблон!$T26</f>
        <v>155</v>
      </c>
      <c r="AB26" s="57">
        <f t="shared" si="8"/>
        <v>71.428571428571431</v>
      </c>
      <c r="AC26" s="29"/>
      <c r="AD26" s="32"/>
    </row>
    <row r="27" spans="1:30" s="33" customFormat="1" ht="18" customHeight="1" x14ac:dyDescent="0.25">
      <c r="A27" s="52" t="s">
        <v>46</v>
      </c>
      <c r="B27" s="31">
        <v>177</v>
      </c>
      <c r="C27" s="85">
        <f>[8]Шаблон!$M27+[8]Шаблон!$K27-[8]Шаблон!$L27+[9]Шаблон!$D27</f>
        <v>230</v>
      </c>
      <c r="D27" s="57">
        <f t="shared" si="0"/>
        <v>129.94350282485877</v>
      </c>
      <c r="E27" s="31">
        <v>152</v>
      </c>
      <c r="F27" s="85">
        <f>[9]Шаблон!$D27</f>
        <v>208</v>
      </c>
      <c r="G27" s="57">
        <f t="shared" si="1"/>
        <v>136.84210526315789</v>
      </c>
      <c r="H27" s="31">
        <v>28</v>
      </c>
      <c r="I27" s="85">
        <f>[9]Шаблон!$F27+[8]Шаблон!$D27</f>
        <v>37</v>
      </c>
      <c r="J27" s="57">
        <f t="shared" si="2"/>
        <v>132.14285714285714</v>
      </c>
      <c r="K27" s="31">
        <v>6</v>
      </c>
      <c r="L27" s="85">
        <f>[9]Шаблон!$J27</f>
        <v>8</v>
      </c>
      <c r="M27" s="57">
        <f t="shared" si="3"/>
        <v>133.33333333333331</v>
      </c>
      <c r="N27" s="31">
        <v>4</v>
      </c>
      <c r="O27" s="89">
        <f>[9]Шаблон!$K27+[9]Шаблон!$L27+[8]Шаблон!$G27</f>
        <v>10</v>
      </c>
      <c r="P27" s="57">
        <f t="shared" si="4"/>
        <v>250</v>
      </c>
      <c r="Q27" s="31">
        <v>144</v>
      </c>
      <c r="R27" s="46">
        <f>'[7]1'!$E30</f>
        <v>203</v>
      </c>
      <c r="S27" s="57">
        <f t="shared" si="5"/>
        <v>140.97222222222223</v>
      </c>
      <c r="T27" s="31">
        <v>90</v>
      </c>
      <c r="U27" s="46">
        <f>[8]Шаблон!$M27+[9]Шаблон!$P27</f>
        <v>115</v>
      </c>
      <c r="V27" s="57">
        <f t="shared" si="6"/>
        <v>127.77777777777777</v>
      </c>
      <c r="W27" s="31">
        <v>67</v>
      </c>
      <c r="X27" s="46">
        <f>[9]Шаблон!$P27</f>
        <v>97</v>
      </c>
      <c r="Y27" s="57">
        <f t="shared" si="7"/>
        <v>144.77611940298507</v>
      </c>
      <c r="Z27" s="31">
        <v>55</v>
      </c>
      <c r="AA27" s="46">
        <f>[9]Шаблон!$T27</f>
        <v>85</v>
      </c>
      <c r="AB27" s="57">
        <f t="shared" si="8"/>
        <v>154.54545454545453</v>
      </c>
      <c r="AC27" s="29"/>
      <c r="AD27" s="32"/>
    </row>
    <row r="28" spans="1:30" s="33" customFormat="1" ht="18" customHeight="1" x14ac:dyDescent="0.25">
      <c r="A28" s="54" t="s">
        <v>47</v>
      </c>
      <c r="B28" s="31">
        <v>156</v>
      </c>
      <c r="C28" s="85">
        <f>[8]Шаблон!$M28+[8]Шаблон!$K28-[8]Шаблон!$L28+[9]Шаблон!$D28</f>
        <v>150</v>
      </c>
      <c r="D28" s="57">
        <f t="shared" si="0"/>
        <v>96.15384615384616</v>
      </c>
      <c r="E28" s="31">
        <v>128</v>
      </c>
      <c r="F28" s="85">
        <f>[9]Шаблон!$D28</f>
        <v>123</v>
      </c>
      <c r="G28" s="57">
        <f t="shared" si="1"/>
        <v>96.09375</v>
      </c>
      <c r="H28" s="31">
        <v>28</v>
      </c>
      <c r="I28" s="85">
        <f>[9]Шаблон!$F28+[8]Шаблон!$D28</f>
        <v>22</v>
      </c>
      <c r="J28" s="57">
        <f t="shared" si="2"/>
        <v>78.571428571428569</v>
      </c>
      <c r="K28" s="31">
        <v>1</v>
      </c>
      <c r="L28" s="85">
        <f>[9]Шаблон!$J28</f>
        <v>4</v>
      </c>
      <c r="M28" s="57">
        <f t="shared" si="3"/>
        <v>400</v>
      </c>
      <c r="N28" s="31">
        <v>7</v>
      </c>
      <c r="O28" s="89">
        <f>[9]Шаблон!$K28+[9]Шаблон!$L28+[8]Шаблон!$G28</f>
        <v>0</v>
      </c>
      <c r="P28" s="57">
        <f t="shared" si="4"/>
        <v>0</v>
      </c>
      <c r="Q28" s="31">
        <v>123</v>
      </c>
      <c r="R28" s="46">
        <f>'[7]1'!$E31</f>
        <v>122</v>
      </c>
      <c r="S28" s="57">
        <f t="shared" si="5"/>
        <v>99.1869918699187</v>
      </c>
      <c r="T28" s="31">
        <v>86</v>
      </c>
      <c r="U28" s="46">
        <f>[8]Шаблон!$M28+[9]Шаблон!$P28</f>
        <v>58</v>
      </c>
      <c r="V28" s="57">
        <f t="shared" si="6"/>
        <v>67.441860465116278</v>
      </c>
      <c r="W28" s="31">
        <v>66</v>
      </c>
      <c r="X28" s="46">
        <f>[9]Шаблон!$P28</f>
        <v>49</v>
      </c>
      <c r="Y28" s="57">
        <f t="shared" si="7"/>
        <v>74.242424242424249</v>
      </c>
      <c r="Z28" s="31">
        <v>56</v>
      </c>
      <c r="AA28" s="46">
        <f>[9]Шаблон!$T28</f>
        <v>39</v>
      </c>
      <c r="AB28" s="57">
        <f t="shared" si="8"/>
        <v>69.642857142857139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C13" sqref="C13:C14"/>
    </sheetView>
  </sheetViews>
  <sheetFormatPr defaultColWidth="8" defaultRowHeight="12.75" x14ac:dyDescent="0.2"/>
  <cols>
    <col min="1" max="1" width="60.85546875" style="2" customWidth="1"/>
    <col min="2" max="2" width="24.140625" style="2" customWidth="1"/>
    <col min="3" max="3" width="24.42578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84.75" customHeight="1" x14ac:dyDescent="0.2">
      <c r="A1" s="92" t="s">
        <v>49</v>
      </c>
      <c r="B1" s="92"/>
      <c r="C1" s="92"/>
      <c r="D1" s="92"/>
      <c r="E1" s="92"/>
    </row>
    <row r="2" spans="1:11" s="3" customFormat="1" ht="23.25" customHeight="1" x14ac:dyDescent="0.25">
      <c r="A2" s="97" t="s">
        <v>0</v>
      </c>
      <c r="B2" s="93" t="s">
        <v>74</v>
      </c>
      <c r="C2" s="93" t="s">
        <v>75</v>
      </c>
      <c r="D2" s="95" t="s">
        <v>1</v>
      </c>
      <c r="E2" s="96"/>
    </row>
    <row r="3" spans="1:11" s="3" customFormat="1" ht="42" customHeight="1" x14ac:dyDescent="0.25">
      <c r="A3" s="98"/>
      <c r="B3" s="94"/>
      <c r="C3" s="94"/>
      <c r="D3" s="4" t="s">
        <v>2</v>
      </c>
      <c r="E3" s="5" t="s">
        <v>59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52</v>
      </c>
      <c r="B5" s="58">
        <f>'6'!B7</f>
        <v>562</v>
      </c>
      <c r="C5" s="58">
        <f>'6'!C7</f>
        <v>535</v>
      </c>
      <c r="D5" s="55">
        <f>IF(B5=0,0,C5/B5)*100</f>
        <v>95.195729537366546</v>
      </c>
      <c r="E5" s="49">
        <f>C5-B5</f>
        <v>-27</v>
      </c>
      <c r="K5" s="11"/>
    </row>
    <row r="6" spans="1:11" s="3" customFormat="1" ht="31.5" customHeight="1" x14ac:dyDescent="0.25">
      <c r="A6" s="9" t="s">
        <v>53</v>
      </c>
      <c r="B6" s="58">
        <f>'6'!E7</f>
        <v>461</v>
      </c>
      <c r="C6" s="58">
        <f>'6'!F7</f>
        <v>419</v>
      </c>
      <c r="D6" s="55">
        <f t="shared" ref="D6:D10" si="0">IF(B6=0,0,C6/B6)*100</f>
        <v>90.889370932754872</v>
      </c>
      <c r="E6" s="49">
        <f t="shared" ref="E6:E10" si="1">C6-B6</f>
        <v>-42</v>
      </c>
      <c r="K6" s="11"/>
    </row>
    <row r="7" spans="1:11" s="3" customFormat="1" ht="54.75" customHeight="1" x14ac:dyDescent="0.25">
      <c r="A7" s="12" t="s">
        <v>54</v>
      </c>
      <c r="B7" s="58">
        <f>'6'!H7</f>
        <v>106</v>
      </c>
      <c r="C7" s="58">
        <f>'6'!I7</f>
        <v>71</v>
      </c>
      <c r="D7" s="55">
        <f t="shared" si="0"/>
        <v>66.981132075471692</v>
      </c>
      <c r="E7" s="49">
        <f t="shared" si="1"/>
        <v>-35</v>
      </c>
      <c r="K7" s="11"/>
    </row>
    <row r="8" spans="1:11" s="3" customFormat="1" ht="35.25" customHeight="1" x14ac:dyDescent="0.25">
      <c r="A8" s="13" t="s">
        <v>55</v>
      </c>
      <c r="B8" s="58">
        <f>'6'!K7</f>
        <v>8</v>
      </c>
      <c r="C8" s="58">
        <f>'6'!L7</f>
        <v>3</v>
      </c>
      <c r="D8" s="55">
        <f t="shared" si="0"/>
        <v>37.5</v>
      </c>
      <c r="E8" s="49">
        <f t="shared" si="1"/>
        <v>-5</v>
      </c>
      <c r="K8" s="11"/>
    </row>
    <row r="9" spans="1:11" s="3" customFormat="1" ht="45.75" customHeight="1" x14ac:dyDescent="0.25">
      <c r="A9" s="13" t="s">
        <v>18</v>
      </c>
      <c r="B9" s="58">
        <f>'6'!N7</f>
        <v>3</v>
      </c>
      <c r="C9" s="58">
        <f>'6'!O7</f>
        <v>3</v>
      </c>
      <c r="D9" s="55">
        <f t="shared" si="0"/>
        <v>100</v>
      </c>
      <c r="E9" s="49">
        <f t="shared" si="1"/>
        <v>0</v>
      </c>
      <c r="K9" s="11"/>
    </row>
    <row r="10" spans="1:11" s="3" customFormat="1" ht="55.5" customHeight="1" x14ac:dyDescent="0.25">
      <c r="A10" s="13" t="s">
        <v>56</v>
      </c>
      <c r="B10" s="58">
        <f>'6'!Q7</f>
        <v>361</v>
      </c>
      <c r="C10" s="58">
        <f>'6'!R7</f>
        <v>311</v>
      </c>
      <c r="D10" s="55">
        <f t="shared" si="0"/>
        <v>86.149584487534625</v>
      </c>
      <c r="E10" s="49">
        <f t="shared" si="1"/>
        <v>-50</v>
      </c>
      <c r="K10" s="11"/>
    </row>
    <row r="11" spans="1:11" s="3" customFormat="1" ht="12.75" customHeight="1" x14ac:dyDescent="0.25">
      <c r="A11" s="99" t="s">
        <v>4</v>
      </c>
      <c r="B11" s="100"/>
      <c r="C11" s="100"/>
      <c r="D11" s="100"/>
      <c r="E11" s="100"/>
      <c r="K11" s="11"/>
    </row>
    <row r="12" spans="1:11" s="3" customFormat="1" ht="15" customHeight="1" x14ac:dyDescent="0.25">
      <c r="A12" s="101"/>
      <c r="B12" s="102"/>
      <c r="C12" s="102"/>
      <c r="D12" s="102"/>
      <c r="E12" s="102"/>
      <c r="K12" s="11"/>
    </row>
    <row r="13" spans="1:11" s="3" customFormat="1" ht="20.25" customHeight="1" x14ac:dyDescent="0.25">
      <c r="A13" s="97" t="s">
        <v>0</v>
      </c>
      <c r="B13" s="103" t="s">
        <v>76</v>
      </c>
      <c r="C13" s="103" t="s">
        <v>77</v>
      </c>
      <c r="D13" s="95" t="s">
        <v>1</v>
      </c>
      <c r="E13" s="96"/>
      <c r="K13" s="11"/>
    </row>
    <row r="14" spans="1:11" ht="35.25" customHeight="1" x14ac:dyDescent="0.2">
      <c r="A14" s="98"/>
      <c r="B14" s="103"/>
      <c r="C14" s="103"/>
      <c r="D14" s="4" t="s">
        <v>2</v>
      </c>
      <c r="E14" s="5" t="s">
        <v>59</v>
      </c>
      <c r="K14" s="11"/>
    </row>
    <row r="15" spans="1:11" ht="24" customHeight="1" x14ac:dyDescent="0.2">
      <c r="A15" s="9" t="s">
        <v>52</v>
      </c>
      <c r="B15" s="59">
        <f>'6'!T7</f>
        <v>309</v>
      </c>
      <c r="C15" s="59">
        <f>'6'!U7</f>
        <v>282</v>
      </c>
      <c r="D15" s="48">
        <f t="shared" ref="D15:D17" si="2">C15/B15%</f>
        <v>91.262135922330103</v>
      </c>
      <c r="E15" s="49">
        <f t="shared" ref="E15:E17" si="3">C15-B15</f>
        <v>-27</v>
      </c>
      <c r="K15" s="11"/>
    </row>
    <row r="16" spans="1:11" ht="25.5" customHeight="1" x14ac:dyDescent="0.2">
      <c r="A16" s="1" t="s">
        <v>53</v>
      </c>
      <c r="B16" s="59">
        <f>'6'!W7</f>
        <v>212</v>
      </c>
      <c r="C16" s="59">
        <f>'6'!X7</f>
        <v>185</v>
      </c>
      <c r="D16" s="48">
        <f t="shared" si="2"/>
        <v>87.264150943396217</v>
      </c>
      <c r="E16" s="49">
        <f t="shared" si="3"/>
        <v>-27</v>
      </c>
      <c r="K16" s="11"/>
    </row>
    <row r="17" spans="1:11" ht="33.75" customHeight="1" x14ac:dyDescent="0.2">
      <c r="A17" s="1" t="s">
        <v>57</v>
      </c>
      <c r="B17" s="59">
        <f>'6'!Z7</f>
        <v>178</v>
      </c>
      <c r="C17" s="59">
        <f>'6'!AA7</f>
        <v>173</v>
      </c>
      <c r="D17" s="48">
        <f t="shared" si="2"/>
        <v>97.19101123595506</v>
      </c>
      <c r="E17" s="49">
        <f t="shared" si="3"/>
        <v>-5</v>
      </c>
      <c r="K17" s="11"/>
    </row>
  </sheetData>
  <mergeCells count="10">
    <mergeCell ref="A13:A14"/>
    <mergeCell ref="B13:B14"/>
    <mergeCell ref="C13:C14"/>
    <mergeCell ref="D13:E13"/>
    <mergeCell ref="A1:E1"/>
    <mergeCell ref="A2:A3"/>
    <mergeCell ref="B2:B3"/>
    <mergeCell ref="C2:C3"/>
    <mergeCell ref="D2:E2"/>
    <mergeCell ref="A11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H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8.85546875" style="37" customWidth="1"/>
    <col min="3" max="3" width="7.5703125" style="37" customWidth="1"/>
    <col min="4" max="4" width="8.28515625" style="37" customWidth="1"/>
    <col min="5" max="5" width="9.5703125" style="37" customWidth="1"/>
    <col min="6" max="6" width="8.7109375" style="37" customWidth="1"/>
    <col min="7" max="7" width="7.42578125" style="37" customWidth="1"/>
    <col min="8" max="8" width="8.85546875" style="37" customWidth="1"/>
    <col min="9" max="10" width="7.42578125" style="37" customWidth="1"/>
    <col min="11" max="11" width="7.85546875" style="37" customWidth="1"/>
    <col min="12" max="12" width="8.5703125" style="37" customWidth="1"/>
    <col min="13" max="13" width="9" style="37" customWidth="1"/>
    <col min="14" max="14" width="8" style="37" customWidth="1"/>
    <col min="15" max="15" width="7.140625" style="37" customWidth="1"/>
    <col min="16" max="16" width="8.140625" style="37" customWidth="1"/>
    <col min="17" max="17" width="7.7109375" style="37" customWidth="1"/>
    <col min="18" max="18" width="8.7109375" style="37" customWidth="1"/>
    <col min="19" max="19" width="8.140625" style="37" customWidth="1"/>
    <col min="20" max="20" width="8.42578125" style="37" customWidth="1"/>
    <col min="21" max="21" width="7.7109375" style="37" customWidth="1"/>
    <col min="22" max="22" width="8.140625" style="37" customWidth="1"/>
    <col min="23" max="23" width="7.28515625" style="37" customWidth="1"/>
    <col min="24" max="24" width="8" style="37" customWidth="1"/>
    <col min="25" max="25" width="8.28515625" style="37" customWidth="1"/>
    <col min="26" max="26" width="8" style="37" customWidth="1"/>
    <col min="27" max="27" width="7.7109375" style="37" customWidth="1"/>
    <col min="28" max="16384" width="9.140625" style="37"/>
  </cols>
  <sheetData>
    <row r="1" spans="1:32" s="22" customFormat="1" ht="84.75" customHeight="1" x14ac:dyDescent="0.35">
      <c r="B1" s="116" t="s">
        <v>80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1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60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88">
        <f>SUM(B8:B28)</f>
        <v>562</v>
      </c>
      <c r="C7" s="28">
        <f>SUM(C8:C28)</f>
        <v>535</v>
      </c>
      <c r="D7" s="56">
        <f>IF(B7=0,0,C7/B7)*100</f>
        <v>95.195729537366546</v>
      </c>
      <c r="E7" s="28">
        <f>SUM(E8:E28)</f>
        <v>461</v>
      </c>
      <c r="F7" s="28">
        <f>SUM(F8:F28)</f>
        <v>419</v>
      </c>
      <c r="G7" s="56">
        <f>IF(E7=0,0,F7/E7)*100</f>
        <v>90.889370932754872</v>
      </c>
      <c r="H7" s="28">
        <f>SUM(H8:H28)</f>
        <v>106</v>
      </c>
      <c r="I7" s="28">
        <f>SUM(I8:I28)</f>
        <v>71</v>
      </c>
      <c r="J7" s="56">
        <f>IF(H7=0,0,I7/H7)*100</f>
        <v>66.981132075471692</v>
      </c>
      <c r="K7" s="28">
        <f>SUM(K8:K28)</f>
        <v>8</v>
      </c>
      <c r="L7" s="28">
        <f>SUM(L8:L28)</f>
        <v>3</v>
      </c>
      <c r="M7" s="56">
        <f>IF(K7=0,0,L7/K7)*100</f>
        <v>37.5</v>
      </c>
      <c r="N7" s="28">
        <f>SUM(N8:N28)</f>
        <v>3</v>
      </c>
      <c r="O7" s="28">
        <f>SUM(O8:O28)</f>
        <v>3</v>
      </c>
      <c r="P7" s="56">
        <f>IF(N7=0,0,O7/N7)*100</f>
        <v>100</v>
      </c>
      <c r="Q7" s="28">
        <f>SUM(Q8:Q28)</f>
        <v>361</v>
      </c>
      <c r="R7" s="28">
        <f>SUM(R8:R28)</f>
        <v>311</v>
      </c>
      <c r="S7" s="56">
        <f>IF(Q7=0,0,R7/Q7)*100</f>
        <v>86.149584487534625</v>
      </c>
      <c r="T7" s="28">
        <f>SUM(T8:T28)</f>
        <v>309</v>
      </c>
      <c r="U7" s="28">
        <f>SUM(U8:U28)</f>
        <v>282</v>
      </c>
      <c r="V7" s="56">
        <f>IF(T7=0,0,U7/T7)*100</f>
        <v>91.262135922330103</v>
      </c>
      <c r="W7" s="28">
        <f>SUM(W8:W28)</f>
        <v>212</v>
      </c>
      <c r="X7" s="28">
        <f>SUM(X8:X28)</f>
        <v>185</v>
      </c>
      <c r="Y7" s="56">
        <f>IF(W7=0,0,X7/W7)*100</f>
        <v>87.264150943396217</v>
      </c>
      <c r="Z7" s="28">
        <f>SUM(Z8:Z28)</f>
        <v>178</v>
      </c>
      <c r="AA7" s="28">
        <f>SUM(AA8:AA28)</f>
        <v>173</v>
      </c>
      <c r="AB7" s="56">
        <f>IF(Z7=0,0,AA7/Z7)*100</f>
        <v>97.19101123595506</v>
      </c>
      <c r="AC7" s="29"/>
      <c r="AF7" s="33"/>
    </row>
    <row r="8" spans="1:32" s="33" customFormat="1" ht="18" customHeight="1" x14ac:dyDescent="0.25">
      <c r="A8" s="51" t="s">
        <v>27</v>
      </c>
      <c r="B8" s="89">
        <v>22</v>
      </c>
      <c r="C8" s="31">
        <f>[10]Шаблон!$L9+[10]Шаблон!$J9-[10]Шаблон!$K9+'[11]АТО-1'!$B10</f>
        <v>14</v>
      </c>
      <c r="D8" s="57">
        <f t="shared" ref="D8:D28" si="0">IF(B8=0,0,C8/B8)*100</f>
        <v>63.636363636363633</v>
      </c>
      <c r="E8" s="31">
        <v>22</v>
      </c>
      <c r="F8" s="31">
        <f>'[11]АТО-1'!$B10</f>
        <v>14</v>
      </c>
      <c r="G8" s="57">
        <f t="shared" ref="G8:G28" si="1">IF(E8=0,0,F8/E8)*100</f>
        <v>63.636363636363633</v>
      </c>
      <c r="H8" s="31">
        <v>3</v>
      </c>
      <c r="I8" s="31">
        <f>'[11]АТО-1'!$E10+[10]Шаблон!$D9</f>
        <v>0</v>
      </c>
      <c r="J8" s="57">
        <f t="shared" ref="J8:J28" si="2">IF(H8=0,0,I8/H8)*100</f>
        <v>0</v>
      </c>
      <c r="K8" s="31">
        <v>0</v>
      </c>
      <c r="L8" s="31">
        <f>'[11]АТО-1'!$J10</f>
        <v>0</v>
      </c>
      <c r="M8" s="57">
        <f t="shared" ref="M8:M28" si="3">IF(K8=0,0,L8/K8)*100</f>
        <v>0</v>
      </c>
      <c r="N8" s="31">
        <v>0</v>
      </c>
      <c r="O8" s="31">
        <f>'[11]АТО-1'!$N10+'[11]АТО-1'!$O10+[10]Шаблон!$G9</f>
        <v>0</v>
      </c>
      <c r="P8" s="57">
        <f t="shared" ref="P8:P28" si="4">IF(N8=0,0,O8/N8)*100</f>
        <v>0</v>
      </c>
      <c r="Q8" s="31">
        <v>20</v>
      </c>
      <c r="R8" s="46">
        <f>'[7]1'!$M11</f>
        <v>13</v>
      </c>
      <c r="S8" s="57">
        <f t="shared" ref="S8:S28" si="5">IF(Q8=0,0,R8/Q8)*100</f>
        <v>65</v>
      </c>
      <c r="T8" s="31">
        <v>8</v>
      </c>
      <c r="U8" s="46">
        <f>[10]Шаблон!$L9+'[11]АТО-1'!$P10</f>
        <v>10</v>
      </c>
      <c r="V8" s="57">
        <f t="shared" ref="V8:V28" si="6">IF(T8=0,0,U8/T8)*100</f>
        <v>125</v>
      </c>
      <c r="W8" s="31">
        <v>8</v>
      </c>
      <c r="X8" s="46">
        <f>'[11]АТО-1'!$P10</f>
        <v>10</v>
      </c>
      <c r="Y8" s="57">
        <f t="shared" ref="Y8:Y28" si="7">IF(W8=0,0,X8/W8)*100</f>
        <v>125</v>
      </c>
      <c r="Z8" s="31">
        <v>7</v>
      </c>
      <c r="AA8" s="46">
        <f>'[11]АТО-1'!$Q10</f>
        <v>10</v>
      </c>
      <c r="AB8" s="57">
        <f t="shared" ref="AB8:AB28" si="8">IF(Z8=0,0,AA8/Z8)*100</f>
        <v>142.85714285714286</v>
      </c>
      <c r="AC8" s="29"/>
      <c r="AD8" s="32"/>
    </row>
    <row r="9" spans="1:32" s="34" customFormat="1" ht="18" customHeight="1" x14ac:dyDescent="0.25">
      <c r="A9" s="52" t="s">
        <v>28</v>
      </c>
      <c r="B9" s="89">
        <v>13</v>
      </c>
      <c r="C9" s="85">
        <f>[10]Шаблон!$L10+[10]Шаблон!$J10-[10]Шаблон!$K10+'[11]АТО-1'!$B11</f>
        <v>15</v>
      </c>
      <c r="D9" s="57">
        <f t="shared" si="0"/>
        <v>115.38461538461537</v>
      </c>
      <c r="E9" s="31">
        <v>13</v>
      </c>
      <c r="F9" s="85">
        <f>'[11]АТО-1'!$B11</f>
        <v>15</v>
      </c>
      <c r="G9" s="57">
        <f t="shared" si="1"/>
        <v>115.38461538461537</v>
      </c>
      <c r="H9" s="31">
        <v>1</v>
      </c>
      <c r="I9" s="85">
        <f>'[11]АТО-1'!$E11+[10]Шаблон!$D10</f>
        <v>5</v>
      </c>
      <c r="J9" s="57">
        <f t="shared" si="2"/>
        <v>500</v>
      </c>
      <c r="K9" s="31">
        <v>0</v>
      </c>
      <c r="L9" s="85">
        <f>'[11]АТО-1'!$J11</f>
        <v>0</v>
      </c>
      <c r="M9" s="57">
        <f t="shared" si="3"/>
        <v>0</v>
      </c>
      <c r="N9" s="31">
        <v>0</v>
      </c>
      <c r="O9" s="85">
        <f>'[11]АТО-1'!$N11+'[11]АТО-1'!$O11+[10]Шаблон!$G10</f>
        <v>1</v>
      </c>
      <c r="P9" s="57">
        <f t="shared" si="4"/>
        <v>0</v>
      </c>
      <c r="Q9" s="31">
        <v>13</v>
      </c>
      <c r="R9" s="46">
        <f>'[7]1'!$M12</f>
        <v>12</v>
      </c>
      <c r="S9" s="57">
        <f t="shared" si="5"/>
        <v>92.307692307692307</v>
      </c>
      <c r="T9" s="31">
        <v>12</v>
      </c>
      <c r="U9" s="46">
        <f>[10]Шаблон!$L10+'[11]АТО-1'!$P11</f>
        <v>5</v>
      </c>
      <c r="V9" s="57">
        <f t="shared" si="6"/>
        <v>41.666666666666671</v>
      </c>
      <c r="W9" s="31">
        <v>12</v>
      </c>
      <c r="X9" s="46">
        <f>'[11]АТО-1'!$P11</f>
        <v>5</v>
      </c>
      <c r="Y9" s="57">
        <f t="shared" si="7"/>
        <v>41.666666666666671</v>
      </c>
      <c r="Z9" s="31">
        <v>11</v>
      </c>
      <c r="AA9" s="46">
        <f>'[11]АТО-1'!$Q11</f>
        <v>5</v>
      </c>
      <c r="AB9" s="57">
        <f t="shared" si="8"/>
        <v>45.454545454545453</v>
      </c>
      <c r="AC9" s="29"/>
      <c r="AD9" s="32"/>
    </row>
    <row r="10" spans="1:32" s="33" customFormat="1" ht="18" customHeight="1" x14ac:dyDescent="0.25">
      <c r="A10" s="52" t="s">
        <v>29</v>
      </c>
      <c r="B10" s="89">
        <v>24</v>
      </c>
      <c r="C10" s="85">
        <f>[10]Шаблон!$L11+[10]Шаблон!$J11-[10]Шаблон!$K11+'[11]АТО-1'!$B12</f>
        <v>19</v>
      </c>
      <c r="D10" s="57">
        <f t="shared" si="0"/>
        <v>79.166666666666657</v>
      </c>
      <c r="E10" s="31">
        <v>21</v>
      </c>
      <c r="F10" s="85">
        <f>'[11]АТО-1'!$B12</f>
        <v>16</v>
      </c>
      <c r="G10" s="57">
        <f t="shared" si="1"/>
        <v>76.19047619047619</v>
      </c>
      <c r="H10" s="31">
        <v>8</v>
      </c>
      <c r="I10" s="85">
        <f>'[11]АТО-1'!$E12+[10]Шаблон!$D11</f>
        <v>1</v>
      </c>
      <c r="J10" s="57">
        <f t="shared" si="2"/>
        <v>12.5</v>
      </c>
      <c r="K10" s="31">
        <v>0</v>
      </c>
      <c r="L10" s="85">
        <f>'[11]АТО-1'!$J12</f>
        <v>0</v>
      </c>
      <c r="M10" s="57">
        <f t="shared" si="3"/>
        <v>0</v>
      </c>
      <c r="N10" s="31">
        <v>0</v>
      </c>
      <c r="O10" s="85">
        <f>'[11]АТО-1'!$N12+'[11]АТО-1'!$O12+[10]Шаблон!$G11</f>
        <v>0</v>
      </c>
      <c r="P10" s="57">
        <f t="shared" si="4"/>
        <v>0</v>
      </c>
      <c r="Q10" s="31">
        <v>20</v>
      </c>
      <c r="R10" s="46">
        <f>'[7]1'!$M13</f>
        <v>16</v>
      </c>
      <c r="S10" s="57">
        <f t="shared" si="5"/>
        <v>80</v>
      </c>
      <c r="T10" s="31">
        <v>12</v>
      </c>
      <c r="U10" s="46">
        <f>[10]Шаблон!$L11+'[11]АТО-1'!$P12</f>
        <v>12</v>
      </c>
      <c r="V10" s="57">
        <f t="shared" si="6"/>
        <v>100</v>
      </c>
      <c r="W10" s="31">
        <v>9</v>
      </c>
      <c r="X10" s="46">
        <f>'[11]АТО-1'!$P12</f>
        <v>9</v>
      </c>
      <c r="Y10" s="57">
        <f t="shared" si="7"/>
        <v>100</v>
      </c>
      <c r="Z10" s="31">
        <v>9</v>
      </c>
      <c r="AA10" s="46">
        <f>'[11]АТО-1'!$Q12</f>
        <v>9</v>
      </c>
      <c r="AB10" s="57">
        <f t="shared" si="8"/>
        <v>100</v>
      </c>
      <c r="AC10" s="29"/>
      <c r="AD10" s="32"/>
    </row>
    <row r="11" spans="1:32" s="33" customFormat="1" ht="18" customHeight="1" x14ac:dyDescent="0.25">
      <c r="A11" s="52" t="s">
        <v>30</v>
      </c>
      <c r="B11" s="89">
        <v>21</v>
      </c>
      <c r="C11" s="85">
        <f>[10]Шаблон!$L12+[10]Шаблон!$J12-[10]Шаблон!$K12+'[11]АТО-1'!$B13</f>
        <v>17</v>
      </c>
      <c r="D11" s="57">
        <f t="shared" si="0"/>
        <v>80.952380952380949</v>
      </c>
      <c r="E11" s="31">
        <v>20</v>
      </c>
      <c r="F11" s="85">
        <f>'[11]АТО-1'!$B13</f>
        <v>16</v>
      </c>
      <c r="G11" s="57">
        <f t="shared" si="1"/>
        <v>80</v>
      </c>
      <c r="H11" s="31">
        <v>11</v>
      </c>
      <c r="I11" s="85">
        <f>'[11]АТО-1'!$E13+[10]Шаблон!$D12</f>
        <v>1</v>
      </c>
      <c r="J11" s="57">
        <f t="shared" si="2"/>
        <v>9.0909090909090917</v>
      </c>
      <c r="K11" s="31">
        <v>0</v>
      </c>
      <c r="L11" s="85">
        <f>'[11]АТО-1'!$J13</f>
        <v>1</v>
      </c>
      <c r="M11" s="57">
        <f t="shared" si="3"/>
        <v>0</v>
      </c>
      <c r="N11" s="31">
        <v>0</v>
      </c>
      <c r="O11" s="85">
        <f>'[11]АТО-1'!$N13+'[11]АТО-1'!$O13+[10]Шаблон!$G12</f>
        <v>0</v>
      </c>
      <c r="P11" s="57">
        <f t="shared" si="4"/>
        <v>0</v>
      </c>
      <c r="Q11" s="31">
        <v>19</v>
      </c>
      <c r="R11" s="46">
        <f>'[7]1'!$M14</f>
        <v>12</v>
      </c>
      <c r="S11" s="57">
        <f t="shared" si="5"/>
        <v>63.157894736842103</v>
      </c>
      <c r="T11" s="31">
        <v>9</v>
      </c>
      <c r="U11" s="46">
        <f>[10]Шаблон!$L12+'[11]АТО-1'!$P13</f>
        <v>7</v>
      </c>
      <c r="V11" s="57">
        <f t="shared" si="6"/>
        <v>77.777777777777786</v>
      </c>
      <c r="W11" s="31">
        <v>8</v>
      </c>
      <c r="X11" s="46">
        <f>'[11]АТО-1'!$P13</f>
        <v>6</v>
      </c>
      <c r="Y11" s="57">
        <f t="shared" si="7"/>
        <v>75</v>
      </c>
      <c r="Z11" s="31">
        <v>7</v>
      </c>
      <c r="AA11" s="46">
        <f>'[11]АТО-1'!$Q13</f>
        <v>6</v>
      </c>
      <c r="AB11" s="57">
        <f t="shared" si="8"/>
        <v>85.714285714285708</v>
      </c>
      <c r="AC11" s="29"/>
      <c r="AD11" s="32"/>
    </row>
    <row r="12" spans="1:32" s="33" customFormat="1" ht="18" customHeight="1" x14ac:dyDescent="0.25">
      <c r="A12" s="52" t="s">
        <v>31</v>
      </c>
      <c r="B12" s="89">
        <v>21</v>
      </c>
      <c r="C12" s="85">
        <f>[10]Шаблон!$L13+[10]Шаблон!$J13-[10]Шаблон!$K13+'[11]АТО-1'!$B14</f>
        <v>17</v>
      </c>
      <c r="D12" s="57">
        <f t="shared" si="0"/>
        <v>80.952380952380949</v>
      </c>
      <c r="E12" s="31">
        <v>21</v>
      </c>
      <c r="F12" s="85">
        <f>'[11]АТО-1'!$B14</f>
        <v>17</v>
      </c>
      <c r="G12" s="57">
        <f t="shared" si="1"/>
        <v>80.952380952380949</v>
      </c>
      <c r="H12" s="31">
        <v>9</v>
      </c>
      <c r="I12" s="85">
        <f>'[11]АТО-1'!$E14+[10]Шаблон!$D13</f>
        <v>4</v>
      </c>
      <c r="J12" s="57">
        <f t="shared" si="2"/>
        <v>44.444444444444443</v>
      </c>
      <c r="K12" s="31">
        <v>0</v>
      </c>
      <c r="L12" s="85">
        <f>'[11]АТО-1'!$J14</f>
        <v>0</v>
      </c>
      <c r="M12" s="57">
        <f t="shared" si="3"/>
        <v>0</v>
      </c>
      <c r="N12" s="31">
        <v>0</v>
      </c>
      <c r="O12" s="85">
        <f>'[11]АТО-1'!$N14+'[11]АТО-1'!$O14+[10]Шаблон!$G13</f>
        <v>0</v>
      </c>
      <c r="P12" s="57">
        <f t="shared" si="4"/>
        <v>0</v>
      </c>
      <c r="Q12" s="31">
        <v>18</v>
      </c>
      <c r="R12" s="46">
        <f>'[7]1'!$M15</f>
        <v>16</v>
      </c>
      <c r="S12" s="57">
        <f t="shared" si="5"/>
        <v>88.888888888888886</v>
      </c>
      <c r="T12" s="31">
        <v>9</v>
      </c>
      <c r="U12" s="46">
        <f>[10]Шаблон!$L13+'[11]АТО-1'!$P14</f>
        <v>11</v>
      </c>
      <c r="V12" s="57">
        <f t="shared" si="6"/>
        <v>122.22222222222223</v>
      </c>
      <c r="W12" s="31">
        <v>9</v>
      </c>
      <c r="X12" s="46">
        <f>'[11]АТО-1'!$P14</f>
        <v>11</v>
      </c>
      <c r="Y12" s="57">
        <f t="shared" si="7"/>
        <v>122.22222222222223</v>
      </c>
      <c r="Z12" s="31">
        <v>9</v>
      </c>
      <c r="AA12" s="46">
        <f>'[11]АТО-1'!$Q14</f>
        <v>9</v>
      </c>
      <c r="AB12" s="57">
        <f t="shared" si="8"/>
        <v>100</v>
      </c>
      <c r="AC12" s="29"/>
      <c r="AD12" s="32"/>
    </row>
    <row r="13" spans="1:32" s="33" customFormat="1" ht="18" customHeight="1" x14ac:dyDescent="0.25">
      <c r="A13" s="52" t="s">
        <v>32</v>
      </c>
      <c r="B13" s="89">
        <v>17</v>
      </c>
      <c r="C13" s="85">
        <f>[10]Шаблон!$L14+[10]Шаблон!$J14-[10]Шаблон!$K14+'[11]АТО-1'!$B15</f>
        <v>8</v>
      </c>
      <c r="D13" s="57">
        <f t="shared" si="0"/>
        <v>47.058823529411761</v>
      </c>
      <c r="E13" s="31">
        <v>15</v>
      </c>
      <c r="F13" s="85">
        <f>'[11]АТО-1'!$B15</f>
        <v>7</v>
      </c>
      <c r="G13" s="57">
        <f t="shared" si="1"/>
        <v>46.666666666666664</v>
      </c>
      <c r="H13" s="31">
        <v>3</v>
      </c>
      <c r="I13" s="85">
        <f>'[11]АТО-1'!$E15+[10]Шаблон!$D14</f>
        <v>0</v>
      </c>
      <c r="J13" s="57">
        <f t="shared" si="2"/>
        <v>0</v>
      </c>
      <c r="K13" s="31">
        <v>0</v>
      </c>
      <c r="L13" s="85">
        <f>'[11]АТО-1'!$J15</f>
        <v>0</v>
      </c>
      <c r="M13" s="57">
        <f t="shared" si="3"/>
        <v>0</v>
      </c>
      <c r="N13" s="31">
        <v>0</v>
      </c>
      <c r="O13" s="85">
        <f>'[11]АТО-1'!$N15+'[11]АТО-1'!$O15+[10]Шаблон!$G14</f>
        <v>0</v>
      </c>
      <c r="P13" s="57">
        <f t="shared" si="4"/>
        <v>0</v>
      </c>
      <c r="Q13" s="31">
        <v>11</v>
      </c>
      <c r="R13" s="46">
        <f>'[7]1'!$M16</f>
        <v>5</v>
      </c>
      <c r="S13" s="57">
        <f t="shared" si="5"/>
        <v>45.454545454545453</v>
      </c>
      <c r="T13" s="31">
        <v>8</v>
      </c>
      <c r="U13" s="46">
        <f>[10]Шаблон!$L14+'[11]АТО-1'!$P15</f>
        <v>2</v>
      </c>
      <c r="V13" s="57">
        <f t="shared" si="6"/>
        <v>25</v>
      </c>
      <c r="W13" s="31">
        <v>7</v>
      </c>
      <c r="X13" s="46">
        <f>'[11]АТО-1'!$P15</f>
        <v>1</v>
      </c>
      <c r="Y13" s="57">
        <f t="shared" si="7"/>
        <v>14.285714285714285</v>
      </c>
      <c r="Z13" s="31">
        <v>6</v>
      </c>
      <c r="AA13" s="46">
        <f>'[11]АТО-1'!$Q15</f>
        <v>1</v>
      </c>
      <c r="AB13" s="57">
        <f t="shared" si="8"/>
        <v>16.666666666666664</v>
      </c>
      <c r="AC13" s="29"/>
      <c r="AD13" s="32"/>
    </row>
    <row r="14" spans="1:32" s="33" customFormat="1" ht="18" customHeight="1" x14ac:dyDescent="0.25">
      <c r="A14" s="52" t="s">
        <v>33</v>
      </c>
      <c r="B14" s="89">
        <v>7</v>
      </c>
      <c r="C14" s="85">
        <f>[10]Шаблон!$L15+[10]Шаблон!$J15-[10]Шаблон!$K15+'[11]АТО-1'!$B16</f>
        <v>6</v>
      </c>
      <c r="D14" s="57">
        <f t="shared" si="0"/>
        <v>85.714285714285708</v>
      </c>
      <c r="E14" s="31">
        <v>6</v>
      </c>
      <c r="F14" s="85">
        <f>'[11]АТО-1'!$B16</f>
        <v>5</v>
      </c>
      <c r="G14" s="57">
        <f t="shared" si="1"/>
        <v>83.333333333333343</v>
      </c>
      <c r="H14" s="31">
        <v>1</v>
      </c>
      <c r="I14" s="85">
        <f>'[11]АТО-1'!$E16+[10]Шаблон!$D15</f>
        <v>1</v>
      </c>
      <c r="J14" s="57">
        <f t="shared" si="2"/>
        <v>100</v>
      </c>
      <c r="K14" s="31">
        <v>0</v>
      </c>
      <c r="L14" s="85">
        <f>'[11]АТО-1'!$J16</f>
        <v>0</v>
      </c>
      <c r="M14" s="57">
        <f t="shared" si="3"/>
        <v>0</v>
      </c>
      <c r="N14" s="31">
        <v>0</v>
      </c>
      <c r="O14" s="85">
        <f>'[11]АТО-1'!$N16+'[11]АТО-1'!$O16+[10]Шаблон!$G15</f>
        <v>1</v>
      </c>
      <c r="P14" s="57">
        <f t="shared" si="4"/>
        <v>0</v>
      </c>
      <c r="Q14" s="31">
        <v>6</v>
      </c>
      <c r="R14" s="46">
        <f>'[7]1'!$M17</f>
        <v>4</v>
      </c>
      <c r="S14" s="57">
        <f t="shared" si="5"/>
        <v>66.666666666666657</v>
      </c>
      <c r="T14" s="31">
        <v>6</v>
      </c>
      <c r="U14" s="46">
        <f>[10]Шаблон!$L15+'[11]АТО-1'!$P16</f>
        <v>1</v>
      </c>
      <c r="V14" s="57">
        <f t="shared" si="6"/>
        <v>16.666666666666664</v>
      </c>
      <c r="W14" s="31">
        <v>5</v>
      </c>
      <c r="X14" s="46">
        <f>'[11]АТО-1'!$P16</f>
        <v>1</v>
      </c>
      <c r="Y14" s="57">
        <f t="shared" si="7"/>
        <v>20</v>
      </c>
      <c r="Z14" s="31">
        <v>5</v>
      </c>
      <c r="AA14" s="46">
        <f>'[11]АТО-1'!$Q16</f>
        <v>1</v>
      </c>
      <c r="AB14" s="57">
        <f t="shared" si="8"/>
        <v>20</v>
      </c>
      <c r="AC14" s="29"/>
      <c r="AD14" s="32"/>
    </row>
    <row r="15" spans="1:32" s="33" customFormat="1" ht="18" customHeight="1" x14ac:dyDescent="0.25">
      <c r="A15" s="52" t="s">
        <v>34</v>
      </c>
      <c r="B15" s="89">
        <v>3</v>
      </c>
      <c r="C15" s="85">
        <f>[10]Шаблон!$L16+[10]Шаблон!$J16-[10]Шаблон!$K16+'[11]АТО-1'!$B17</f>
        <v>1</v>
      </c>
      <c r="D15" s="57">
        <f t="shared" si="0"/>
        <v>33.333333333333329</v>
      </c>
      <c r="E15" s="31">
        <v>3</v>
      </c>
      <c r="F15" s="85">
        <f>'[11]АТО-1'!$B17</f>
        <v>1</v>
      </c>
      <c r="G15" s="57">
        <f t="shared" si="1"/>
        <v>33.333333333333329</v>
      </c>
      <c r="H15" s="31">
        <v>0</v>
      </c>
      <c r="I15" s="85">
        <f>'[11]АТО-1'!$E17+[10]Шаблон!$D16</f>
        <v>1</v>
      </c>
      <c r="J15" s="57">
        <f t="shared" si="2"/>
        <v>0</v>
      </c>
      <c r="K15" s="31">
        <v>1</v>
      </c>
      <c r="L15" s="85">
        <f>'[11]АТО-1'!$J17</f>
        <v>0</v>
      </c>
      <c r="M15" s="57">
        <f t="shared" si="3"/>
        <v>0</v>
      </c>
      <c r="N15" s="31">
        <v>0</v>
      </c>
      <c r="O15" s="85">
        <f>'[11]АТО-1'!$N17+'[11]АТО-1'!$O17+[10]Шаблон!$G16</f>
        <v>0</v>
      </c>
      <c r="P15" s="57">
        <f t="shared" si="4"/>
        <v>0</v>
      </c>
      <c r="Q15" s="31">
        <v>1</v>
      </c>
      <c r="R15" s="46">
        <f>'[7]1'!$M18</f>
        <v>1</v>
      </c>
      <c r="S15" s="57">
        <f t="shared" si="5"/>
        <v>100</v>
      </c>
      <c r="T15" s="31">
        <v>1</v>
      </c>
      <c r="U15" s="46">
        <f>[10]Шаблон!$L16+'[11]АТО-1'!$P17</f>
        <v>0</v>
      </c>
      <c r="V15" s="57">
        <f t="shared" si="6"/>
        <v>0</v>
      </c>
      <c r="W15" s="31">
        <v>1</v>
      </c>
      <c r="X15" s="46">
        <f>'[11]АТО-1'!$P17</f>
        <v>0</v>
      </c>
      <c r="Y15" s="57">
        <f t="shared" si="7"/>
        <v>0</v>
      </c>
      <c r="Z15" s="31">
        <v>1</v>
      </c>
      <c r="AA15" s="46">
        <f>'[11]АТО-1'!$Q17</f>
        <v>0</v>
      </c>
      <c r="AB15" s="57">
        <f t="shared" si="8"/>
        <v>0</v>
      </c>
      <c r="AC15" s="29"/>
      <c r="AD15" s="32"/>
    </row>
    <row r="16" spans="1:32" s="33" customFormat="1" ht="18" customHeight="1" x14ac:dyDescent="0.25">
      <c r="A16" s="52" t="s">
        <v>35</v>
      </c>
      <c r="B16" s="89">
        <v>2</v>
      </c>
      <c r="C16" s="85">
        <f>[10]Шаблон!$L17+[10]Шаблон!$J17-[10]Шаблон!$K17+'[11]АТО-1'!$B18</f>
        <v>5</v>
      </c>
      <c r="D16" s="57">
        <f t="shared" si="0"/>
        <v>250</v>
      </c>
      <c r="E16" s="31">
        <v>0</v>
      </c>
      <c r="F16" s="85">
        <f>'[11]АТО-1'!$B18</f>
        <v>3</v>
      </c>
      <c r="G16" s="57">
        <f t="shared" si="1"/>
        <v>0</v>
      </c>
      <c r="H16" s="31">
        <v>0</v>
      </c>
      <c r="I16" s="85">
        <f>'[11]АТО-1'!$E18+[10]Шаблон!$D17</f>
        <v>0</v>
      </c>
      <c r="J16" s="57">
        <f t="shared" si="2"/>
        <v>0</v>
      </c>
      <c r="K16" s="31">
        <v>0</v>
      </c>
      <c r="L16" s="85">
        <f>'[11]АТО-1'!$J18</f>
        <v>0</v>
      </c>
      <c r="M16" s="57">
        <f t="shared" si="3"/>
        <v>0</v>
      </c>
      <c r="N16" s="31">
        <v>0</v>
      </c>
      <c r="O16" s="85">
        <f>'[11]АТО-1'!$N18+'[11]АТО-1'!$O18+[10]Шаблон!$G17</f>
        <v>1</v>
      </c>
      <c r="P16" s="57">
        <f t="shared" si="4"/>
        <v>0</v>
      </c>
      <c r="Q16" s="31">
        <v>0</v>
      </c>
      <c r="R16" s="46">
        <f>'[7]1'!$M19</f>
        <v>3</v>
      </c>
      <c r="S16" s="57">
        <f t="shared" si="5"/>
        <v>0</v>
      </c>
      <c r="T16" s="31">
        <v>2</v>
      </c>
      <c r="U16" s="46">
        <f>[10]Шаблон!$L17+'[11]АТО-1'!$P18</f>
        <v>4</v>
      </c>
      <c r="V16" s="57">
        <f t="shared" si="6"/>
        <v>200</v>
      </c>
      <c r="W16" s="31">
        <v>0</v>
      </c>
      <c r="X16" s="46">
        <f>'[11]АТО-1'!$P18</f>
        <v>2</v>
      </c>
      <c r="Y16" s="57">
        <f t="shared" si="7"/>
        <v>0</v>
      </c>
      <c r="Z16" s="31">
        <v>0</v>
      </c>
      <c r="AA16" s="46">
        <f>'[11]АТО-1'!$Q18</f>
        <v>2</v>
      </c>
      <c r="AB16" s="57">
        <f t="shared" si="8"/>
        <v>0</v>
      </c>
      <c r="AC16" s="29"/>
      <c r="AD16" s="32"/>
    </row>
    <row r="17" spans="1:30" s="33" customFormat="1" ht="18" customHeight="1" x14ac:dyDescent="0.25">
      <c r="A17" s="52" t="s">
        <v>36</v>
      </c>
      <c r="B17" s="89">
        <v>6</v>
      </c>
      <c r="C17" s="85">
        <f>[10]Шаблон!$L18+[10]Шаблон!$J18-[10]Шаблон!$K18+'[11]АТО-1'!$B19</f>
        <v>3</v>
      </c>
      <c r="D17" s="57">
        <f t="shared" si="0"/>
        <v>50</v>
      </c>
      <c r="E17" s="31">
        <v>6</v>
      </c>
      <c r="F17" s="85">
        <f>'[11]АТО-1'!$B19</f>
        <v>3</v>
      </c>
      <c r="G17" s="57">
        <f t="shared" si="1"/>
        <v>50</v>
      </c>
      <c r="H17" s="31">
        <v>1</v>
      </c>
      <c r="I17" s="85">
        <f>'[11]АТО-1'!$E19+[10]Шаблон!$D18</f>
        <v>0</v>
      </c>
      <c r="J17" s="57">
        <f t="shared" si="2"/>
        <v>0</v>
      </c>
      <c r="K17" s="31">
        <v>0</v>
      </c>
      <c r="L17" s="85">
        <f>'[11]АТО-1'!$J19</f>
        <v>0</v>
      </c>
      <c r="M17" s="57">
        <f t="shared" si="3"/>
        <v>0</v>
      </c>
      <c r="N17" s="31">
        <v>0</v>
      </c>
      <c r="O17" s="85">
        <f>'[11]АТО-1'!$N19+'[11]АТО-1'!$O19+[10]Шаблон!$G18</f>
        <v>0</v>
      </c>
      <c r="P17" s="57">
        <f t="shared" si="4"/>
        <v>0</v>
      </c>
      <c r="Q17" s="31">
        <v>6</v>
      </c>
      <c r="R17" s="46">
        <f>'[7]1'!$M20</f>
        <v>2</v>
      </c>
      <c r="S17" s="57">
        <f t="shared" si="5"/>
        <v>33.333333333333329</v>
      </c>
      <c r="T17" s="31">
        <v>2</v>
      </c>
      <c r="U17" s="46">
        <f>[10]Шаблон!$L18+'[11]АТО-1'!$P19</f>
        <v>2</v>
      </c>
      <c r="V17" s="57">
        <f t="shared" si="6"/>
        <v>100</v>
      </c>
      <c r="W17" s="31">
        <v>2</v>
      </c>
      <c r="X17" s="46">
        <f>'[11]АТО-1'!$P19</f>
        <v>2</v>
      </c>
      <c r="Y17" s="57">
        <f t="shared" si="7"/>
        <v>100</v>
      </c>
      <c r="Z17" s="31">
        <v>2</v>
      </c>
      <c r="AA17" s="46">
        <f>'[11]АТО-1'!$Q19</f>
        <v>2</v>
      </c>
      <c r="AB17" s="57">
        <f t="shared" si="8"/>
        <v>100</v>
      </c>
      <c r="AC17" s="29"/>
      <c r="AD17" s="32"/>
    </row>
    <row r="18" spans="1:30" s="33" customFormat="1" ht="18" customHeight="1" x14ac:dyDescent="0.25">
      <c r="A18" s="52" t="s">
        <v>37</v>
      </c>
      <c r="B18" s="89">
        <v>1</v>
      </c>
      <c r="C18" s="85">
        <f>[10]Шаблон!$L19+[10]Шаблон!$J19-[10]Шаблон!$K19+'[11]АТО-1'!$B20</f>
        <v>0</v>
      </c>
      <c r="D18" s="57">
        <f t="shared" si="0"/>
        <v>0</v>
      </c>
      <c r="E18" s="31">
        <v>1</v>
      </c>
      <c r="F18" s="85">
        <f>'[11]АТО-1'!$B20</f>
        <v>0</v>
      </c>
      <c r="G18" s="57">
        <f t="shared" si="1"/>
        <v>0</v>
      </c>
      <c r="H18" s="31">
        <v>0</v>
      </c>
      <c r="I18" s="85">
        <f>'[11]АТО-1'!$E20+[10]Шаблон!$D19</f>
        <v>0</v>
      </c>
      <c r="J18" s="57">
        <f t="shared" si="2"/>
        <v>0</v>
      </c>
      <c r="K18" s="31">
        <v>1</v>
      </c>
      <c r="L18" s="85">
        <f>'[11]АТО-1'!$J20</f>
        <v>0</v>
      </c>
      <c r="M18" s="57">
        <f t="shared" si="3"/>
        <v>0</v>
      </c>
      <c r="N18" s="31">
        <v>0</v>
      </c>
      <c r="O18" s="85">
        <f>'[11]АТО-1'!$N20+'[11]АТО-1'!$O20+[10]Шаблон!$G19</f>
        <v>0</v>
      </c>
      <c r="P18" s="57">
        <f t="shared" si="4"/>
        <v>0</v>
      </c>
      <c r="Q18" s="31">
        <v>1</v>
      </c>
      <c r="R18" s="46">
        <f>'[7]1'!$M21</f>
        <v>0</v>
      </c>
      <c r="S18" s="57">
        <f t="shared" si="5"/>
        <v>0</v>
      </c>
      <c r="T18" s="31">
        <v>1</v>
      </c>
      <c r="U18" s="46">
        <f>[10]Шаблон!$L19+'[11]АТО-1'!$P20</f>
        <v>0</v>
      </c>
      <c r="V18" s="57">
        <f t="shared" si="6"/>
        <v>0</v>
      </c>
      <c r="W18" s="31">
        <v>1</v>
      </c>
      <c r="X18" s="46">
        <f>'[11]АТО-1'!$P20</f>
        <v>0</v>
      </c>
      <c r="Y18" s="57">
        <f t="shared" si="7"/>
        <v>0</v>
      </c>
      <c r="Z18" s="31">
        <v>1</v>
      </c>
      <c r="AA18" s="46">
        <f>'[11]АТО-1'!$Q20</f>
        <v>0</v>
      </c>
      <c r="AB18" s="57">
        <f t="shared" si="8"/>
        <v>0</v>
      </c>
      <c r="AC18" s="29"/>
      <c r="AD18" s="32"/>
    </row>
    <row r="19" spans="1:30" s="33" customFormat="1" ht="18" customHeight="1" x14ac:dyDescent="0.25">
      <c r="A19" s="52" t="s">
        <v>38</v>
      </c>
      <c r="B19" s="89">
        <v>7</v>
      </c>
      <c r="C19" s="85">
        <f>[10]Шаблон!$L20+[10]Шаблон!$J20-[10]Шаблон!$K20+'[11]АТО-1'!$B21</f>
        <v>14</v>
      </c>
      <c r="D19" s="57">
        <f t="shared" si="0"/>
        <v>200</v>
      </c>
      <c r="E19" s="31">
        <v>7</v>
      </c>
      <c r="F19" s="85">
        <f>'[11]АТО-1'!$B21</f>
        <v>14</v>
      </c>
      <c r="G19" s="57">
        <f t="shared" si="1"/>
        <v>200</v>
      </c>
      <c r="H19" s="31">
        <v>1</v>
      </c>
      <c r="I19" s="85">
        <f>'[11]АТО-1'!$E21+[10]Шаблон!$D20</f>
        <v>1</v>
      </c>
      <c r="J19" s="57">
        <f t="shared" si="2"/>
        <v>100</v>
      </c>
      <c r="K19" s="31">
        <v>0</v>
      </c>
      <c r="L19" s="85">
        <f>'[11]АТО-1'!$J21</f>
        <v>0</v>
      </c>
      <c r="M19" s="57">
        <f t="shared" si="3"/>
        <v>0</v>
      </c>
      <c r="N19" s="31">
        <v>0</v>
      </c>
      <c r="O19" s="85">
        <f>'[11]АТО-1'!$N21+'[11]АТО-1'!$O21+[10]Шаблон!$G20</f>
        <v>0</v>
      </c>
      <c r="P19" s="57">
        <f t="shared" si="4"/>
        <v>0</v>
      </c>
      <c r="Q19" s="31">
        <v>6</v>
      </c>
      <c r="R19" s="46">
        <f>'[7]1'!$M22</f>
        <v>14</v>
      </c>
      <c r="S19" s="57">
        <f t="shared" si="5"/>
        <v>233.33333333333334</v>
      </c>
      <c r="T19" s="31">
        <v>3</v>
      </c>
      <c r="U19" s="46">
        <f>[10]Шаблон!$L20+'[11]АТО-1'!$P21</f>
        <v>8</v>
      </c>
      <c r="V19" s="57">
        <f t="shared" si="6"/>
        <v>266.66666666666663</v>
      </c>
      <c r="W19" s="31">
        <v>3</v>
      </c>
      <c r="X19" s="46">
        <f>'[11]АТО-1'!$P21</f>
        <v>8</v>
      </c>
      <c r="Y19" s="57">
        <f t="shared" si="7"/>
        <v>266.66666666666663</v>
      </c>
      <c r="Z19" s="31">
        <v>3</v>
      </c>
      <c r="AA19" s="46">
        <f>'[11]АТО-1'!$Q21</f>
        <v>8</v>
      </c>
      <c r="AB19" s="57">
        <f t="shared" si="8"/>
        <v>266.66666666666663</v>
      </c>
      <c r="AC19" s="29"/>
      <c r="AD19" s="32"/>
    </row>
    <row r="20" spans="1:30" s="33" customFormat="1" ht="18" customHeight="1" x14ac:dyDescent="0.25">
      <c r="A20" s="52" t="s">
        <v>39</v>
      </c>
      <c r="B20" s="89">
        <v>15</v>
      </c>
      <c r="C20" s="85">
        <f>[10]Шаблон!$L21+[10]Шаблон!$J21-[10]Шаблон!$K21+'[11]АТО-1'!$B22</f>
        <v>1</v>
      </c>
      <c r="D20" s="57">
        <f t="shared" si="0"/>
        <v>6.666666666666667</v>
      </c>
      <c r="E20" s="31">
        <v>14</v>
      </c>
      <c r="F20" s="85">
        <f>'[11]АТО-1'!$B22</f>
        <v>1</v>
      </c>
      <c r="G20" s="57">
        <f t="shared" si="1"/>
        <v>7.1428571428571423</v>
      </c>
      <c r="H20" s="31">
        <v>2</v>
      </c>
      <c r="I20" s="85">
        <f>'[11]АТО-1'!$E22+[10]Шаблон!$D21</f>
        <v>0</v>
      </c>
      <c r="J20" s="57">
        <f t="shared" si="2"/>
        <v>0</v>
      </c>
      <c r="K20" s="31">
        <v>0</v>
      </c>
      <c r="L20" s="85">
        <f>'[11]АТО-1'!$J22</f>
        <v>0</v>
      </c>
      <c r="M20" s="57">
        <f t="shared" si="3"/>
        <v>0</v>
      </c>
      <c r="N20" s="31">
        <v>2</v>
      </c>
      <c r="O20" s="85">
        <f>'[11]АТО-1'!$N22+'[11]АТО-1'!$O22+[10]Шаблон!$G21</f>
        <v>0</v>
      </c>
      <c r="P20" s="57">
        <f t="shared" si="4"/>
        <v>0</v>
      </c>
      <c r="Q20" s="31">
        <v>13</v>
      </c>
      <c r="R20" s="46">
        <f>'[7]1'!$M23</f>
        <v>1</v>
      </c>
      <c r="S20" s="57">
        <f t="shared" si="5"/>
        <v>7.6923076923076925</v>
      </c>
      <c r="T20" s="31">
        <v>6</v>
      </c>
      <c r="U20" s="46">
        <f>[10]Шаблон!$L21+'[11]АТО-1'!$P22</f>
        <v>1</v>
      </c>
      <c r="V20" s="57">
        <f t="shared" si="6"/>
        <v>16.666666666666664</v>
      </c>
      <c r="W20" s="31">
        <v>5</v>
      </c>
      <c r="X20" s="46">
        <f>'[11]АТО-1'!$P22</f>
        <v>1</v>
      </c>
      <c r="Y20" s="57">
        <f t="shared" si="7"/>
        <v>20</v>
      </c>
      <c r="Z20" s="31">
        <v>3</v>
      </c>
      <c r="AA20" s="46">
        <f>'[11]АТО-1'!$Q22</f>
        <v>1</v>
      </c>
      <c r="AB20" s="57">
        <f t="shared" si="8"/>
        <v>33.333333333333329</v>
      </c>
      <c r="AC20" s="29"/>
      <c r="AD20" s="32"/>
    </row>
    <row r="21" spans="1:30" s="33" customFormat="1" ht="18" customHeight="1" x14ac:dyDescent="0.25">
      <c r="A21" s="52" t="s">
        <v>40</v>
      </c>
      <c r="B21" s="89">
        <v>13</v>
      </c>
      <c r="C21" s="85">
        <f>[10]Шаблон!$L22+[10]Шаблон!$J22-[10]Шаблон!$K22+'[11]АТО-1'!$B23</f>
        <v>4</v>
      </c>
      <c r="D21" s="57">
        <f t="shared" si="0"/>
        <v>30.76923076923077</v>
      </c>
      <c r="E21" s="31">
        <v>13</v>
      </c>
      <c r="F21" s="85">
        <f>'[11]АТО-1'!$B23</f>
        <v>4</v>
      </c>
      <c r="G21" s="57">
        <f t="shared" si="1"/>
        <v>30.76923076923077</v>
      </c>
      <c r="H21" s="31">
        <v>0</v>
      </c>
      <c r="I21" s="85">
        <f>'[11]АТО-1'!$E23+[10]Шаблон!$D22</f>
        <v>1</v>
      </c>
      <c r="J21" s="57">
        <f t="shared" si="2"/>
        <v>0</v>
      </c>
      <c r="K21" s="31">
        <v>2</v>
      </c>
      <c r="L21" s="85">
        <f>'[11]АТО-1'!$J23</f>
        <v>0</v>
      </c>
      <c r="M21" s="57">
        <f t="shared" si="3"/>
        <v>0</v>
      </c>
      <c r="N21" s="31">
        <v>0</v>
      </c>
      <c r="O21" s="85">
        <f>'[11]АТО-1'!$N23+'[11]АТО-1'!$O23+[10]Шаблон!$G22</f>
        <v>0</v>
      </c>
      <c r="P21" s="57">
        <f t="shared" si="4"/>
        <v>0</v>
      </c>
      <c r="Q21" s="31">
        <v>9</v>
      </c>
      <c r="R21" s="46">
        <f>'[7]1'!$M24</f>
        <v>3</v>
      </c>
      <c r="S21" s="57">
        <f t="shared" si="5"/>
        <v>33.333333333333329</v>
      </c>
      <c r="T21" s="31">
        <v>5</v>
      </c>
      <c r="U21" s="46">
        <f>[10]Шаблон!$L22+'[11]АТО-1'!$P23</f>
        <v>1</v>
      </c>
      <c r="V21" s="57">
        <f t="shared" si="6"/>
        <v>20</v>
      </c>
      <c r="W21" s="31">
        <v>5</v>
      </c>
      <c r="X21" s="46">
        <f>'[11]АТО-1'!$P23</f>
        <v>1</v>
      </c>
      <c r="Y21" s="57">
        <f t="shared" si="7"/>
        <v>20</v>
      </c>
      <c r="Z21" s="31">
        <v>4</v>
      </c>
      <c r="AA21" s="46">
        <f>'[11]АТО-1'!$Q23</f>
        <v>1</v>
      </c>
      <c r="AB21" s="57">
        <f t="shared" si="8"/>
        <v>25</v>
      </c>
      <c r="AC21" s="29"/>
      <c r="AD21" s="32"/>
    </row>
    <row r="22" spans="1:30" s="33" customFormat="1" ht="18" customHeight="1" x14ac:dyDescent="0.25">
      <c r="A22" s="52" t="s">
        <v>41</v>
      </c>
      <c r="B22" s="89">
        <v>0</v>
      </c>
      <c r="C22" s="85">
        <f>[10]Шаблон!$L23+[10]Шаблон!$J23-[10]Шаблон!$K23+'[11]АТО-1'!$B24</f>
        <v>0</v>
      </c>
      <c r="D22" s="57">
        <f t="shared" si="0"/>
        <v>0</v>
      </c>
      <c r="E22" s="31">
        <v>0</v>
      </c>
      <c r="F22" s="85">
        <f>'[11]АТО-1'!$B24</f>
        <v>0</v>
      </c>
      <c r="G22" s="57">
        <f t="shared" si="1"/>
        <v>0</v>
      </c>
      <c r="H22" s="31">
        <v>0</v>
      </c>
      <c r="I22" s="85">
        <f>'[11]АТО-1'!$E24+[10]Шаблон!$D23</f>
        <v>0</v>
      </c>
      <c r="J22" s="57">
        <f t="shared" si="2"/>
        <v>0</v>
      </c>
      <c r="K22" s="31">
        <v>0</v>
      </c>
      <c r="L22" s="85">
        <f>'[11]АТО-1'!$J24</f>
        <v>0</v>
      </c>
      <c r="M22" s="57">
        <f t="shared" si="3"/>
        <v>0</v>
      </c>
      <c r="N22" s="31">
        <v>0</v>
      </c>
      <c r="O22" s="85">
        <f>'[11]АТО-1'!$N24+'[11]АТО-1'!$O24+[10]Шаблон!$G23</f>
        <v>0</v>
      </c>
      <c r="P22" s="57">
        <f t="shared" si="4"/>
        <v>0</v>
      </c>
      <c r="Q22" s="31">
        <v>0</v>
      </c>
      <c r="R22" s="46">
        <f>'[7]1'!$M25</f>
        <v>0</v>
      </c>
      <c r="S22" s="57">
        <f t="shared" si="5"/>
        <v>0</v>
      </c>
      <c r="T22" s="31">
        <v>0</v>
      </c>
      <c r="U22" s="46">
        <f>[10]Шаблон!$L23+'[11]АТО-1'!$P24</f>
        <v>0</v>
      </c>
      <c r="V22" s="57">
        <f t="shared" si="6"/>
        <v>0</v>
      </c>
      <c r="W22" s="31">
        <v>0</v>
      </c>
      <c r="X22" s="46">
        <f>'[11]АТО-1'!$P24</f>
        <v>0</v>
      </c>
      <c r="Y22" s="57">
        <f t="shared" si="7"/>
        <v>0</v>
      </c>
      <c r="Z22" s="31">
        <v>0</v>
      </c>
      <c r="AA22" s="46">
        <f>'[11]АТО-1'!$Q24</f>
        <v>0</v>
      </c>
      <c r="AB22" s="57">
        <f t="shared" si="8"/>
        <v>0</v>
      </c>
      <c r="AC22" s="29"/>
      <c r="AD22" s="32"/>
    </row>
    <row r="23" spans="1:30" s="33" customFormat="1" ht="18" customHeight="1" x14ac:dyDescent="0.25">
      <c r="A23" s="52" t="s">
        <v>42</v>
      </c>
      <c r="B23" s="89">
        <v>0</v>
      </c>
      <c r="C23" s="85">
        <f>[10]Шаблон!$L24+[10]Шаблон!$J24-[10]Шаблон!$K24+'[11]АТО-1'!$B25</f>
        <v>0</v>
      </c>
      <c r="D23" s="57">
        <f t="shared" si="0"/>
        <v>0</v>
      </c>
      <c r="E23" s="31">
        <v>0</v>
      </c>
      <c r="F23" s="85">
        <f>'[11]АТО-1'!$B25</f>
        <v>0</v>
      </c>
      <c r="G23" s="57">
        <f t="shared" si="1"/>
        <v>0</v>
      </c>
      <c r="H23" s="31">
        <v>0</v>
      </c>
      <c r="I23" s="85">
        <f>'[11]АТО-1'!$E25+[10]Шаблон!$D24</f>
        <v>0</v>
      </c>
      <c r="J23" s="57">
        <f t="shared" si="2"/>
        <v>0</v>
      </c>
      <c r="K23" s="31">
        <v>0</v>
      </c>
      <c r="L23" s="85">
        <f>'[11]АТО-1'!$J25</f>
        <v>0</v>
      </c>
      <c r="M23" s="57">
        <f t="shared" si="3"/>
        <v>0</v>
      </c>
      <c r="N23" s="31">
        <v>0</v>
      </c>
      <c r="O23" s="85">
        <f>'[11]АТО-1'!$N25+'[11]АТО-1'!$O25+[10]Шаблон!$G24</f>
        <v>0</v>
      </c>
      <c r="P23" s="57">
        <f t="shared" si="4"/>
        <v>0</v>
      </c>
      <c r="Q23" s="31">
        <v>0</v>
      </c>
      <c r="R23" s="46">
        <f>'[7]1'!$M26</f>
        <v>0</v>
      </c>
      <c r="S23" s="57">
        <f t="shared" si="5"/>
        <v>0</v>
      </c>
      <c r="T23" s="31">
        <v>6</v>
      </c>
      <c r="U23" s="46">
        <f>[10]Шаблон!$L24+'[11]АТО-1'!$P25</f>
        <v>0</v>
      </c>
      <c r="V23" s="57">
        <f t="shared" si="6"/>
        <v>0</v>
      </c>
      <c r="W23" s="31">
        <v>6</v>
      </c>
      <c r="X23" s="46">
        <f>'[11]АТО-1'!$P25</f>
        <v>0</v>
      </c>
      <c r="Y23" s="57">
        <f t="shared" si="7"/>
        <v>0</v>
      </c>
      <c r="Z23" s="31">
        <v>0</v>
      </c>
      <c r="AA23" s="46">
        <f>'[11]АТО-1'!$Q25</f>
        <v>0</v>
      </c>
      <c r="AB23" s="57">
        <f t="shared" si="8"/>
        <v>0</v>
      </c>
      <c r="AC23" s="29"/>
      <c r="AD23" s="32"/>
    </row>
    <row r="24" spans="1:30" s="33" customFormat="1" ht="18" customHeight="1" x14ac:dyDescent="0.25">
      <c r="A24" s="52" t="s">
        <v>43</v>
      </c>
      <c r="B24" s="89">
        <v>17</v>
      </c>
      <c r="C24" s="85">
        <f>[10]Шаблон!$L25+[10]Шаблон!$J25-[10]Шаблон!$K25+'[11]АТО-1'!$B26</f>
        <v>14</v>
      </c>
      <c r="D24" s="57">
        <f t="shared" si="0"/>
        <v>82.35294117647058</v>
      </c>
      <c r="E24" s="31">
        <v>16</v>
      </c>
      <c r="F24" s="85">
        <f>'[11]АТО-1'!$B26</f>
        <v>13</v>
      </c>
      <c r="G24" s="57">
        <f t="shared" si="1"/>
        <v>81.25</v>
      </c>
      <c r="H24" s="31">
        <v>6</v>
      </c>
      <c r="I24" s="85">
        <f>'[11]АТО-1'!$E26+[10]Шаблон!$D25</f>
        <v>4</v>
      </c>
      <c r="J24" s="57">
        <f t="shared" si="2"/>
        <v>66.666666666666657</v>
      </c>
      <c r="K24" s="31">
        <v>0</v>
      </c>
      <c r="L24" s="85">
        <f>'[11]АТО-1'!$J26</f>
        <v>0</v>
      </c>
      <c r="M24" s="57">
        <f t="shared" si="3"/>
        <v>0</v>
      </c>
      <c r="N24" s="31">
        <v>0</v>
      </c>
      <c r="O24" s="85">
        <f>'[11]АТО-1'!$N26+'[11]АТО-1'!$O26+[10]Шаблон!$G25</f>
        <v>0</v>
      </c>
      <c r="P24" s="57">
        <f t="shared" si="4"/>
        <v>0</v>
      </c>
      <c r="Q24" s="31">
        <v>16</v>
      </c>
      <c r="R24" s="46">
        <f>'[7]1'!$M27</f>
        <v>13</v>
      </c>
      <c r="S24" s="57">
        <f t="shared" si="5"/>
        <v>81.25</v>
      </c>
      <c r="T24" s="31">
        <v>2</v>
      </c>
      <c r="U24" s="46">
        <f>[10]Шаблон!$L25+'[11]АТО-1'!$P26</f>
        <v>5</v>
      </c>
      <c r="V24" s="57">
        <f t="shared" si="6"/>
        <v>250</v>
      </c>
      <c r="W24" s="31">
        <v>1</v>
      </c>
      <c r="X24" s="46">
        <f>'[11]АТО-1'!$P26</f>
        <v>5</v>
      </c>
      <c r="Y24" s="57">
        <f t="shared" si="7"/>
        <v>500</v>
      </c>
      <c r="Z24" s="31">
        <v>6</v>
      </c>
      <c r="AA24" s="46">
        <f>'[11]АТО-1'!$Q26</f>
        <v>5</v>
      </c>
      <c r="AB24" s="57">
        <f t="shared" si="8"/>
        <v>83.333333333333343</v>
      </c>
      <c r="AC24" s="29"/>
      <c r="AD24" s="32"/>
    </row>
    <row r="25" spans="1:30" s="33" customFormat="1" ht="18" customHeight="1" x14ac:dyDescent="0.25">
      <c r="A25" s="53" t="s">
        <v>44</v>
      </c>
      <c r="B25" s="89">
        <v>5</v>
      </c>
      <c r="C25" s="85">
        <f>[10]Шаблон!$L26+[10]Шаблон!$J26-[10]Шаблон!$K26+'[11]АТО-1'!$B27</f>
        <v>2</v>
      </c>
      <c r="D25" s="57">
        <f t="shared" si="0"/>
        <v>40</v>
      </c>
      <c r="E25" s="31">
        <v>5</v>
      </c>
      <c r="F25" s="85">
        <f>'[11]АТО-1'!$B27</f>
        <v>2</v>
      </c>
      <c r="G25" s="57">
        <f t="shared" si="1"/>
        <v>40</v>
      </c>
      <c r="H25" s="31">
        <v>3</v>
      </c>
      <c r="I25" s="85">
        <f>'[11]АТО-1'!$E27+[10]Шаблон!$D26</f>
        <v>1</v>
      </c>
      <c r="J25" s="57">
        <f t="shared" si="2"/>
        <v>33.333333333333329</v>
      </c>
      <c r="K25" s="31">
        <v>0</v>
      </c>
      <c r="L25" s="85">
        <f>'[11]АТО-1'!$J27</f>
        <v>0</v>
      </c>
      <c r="M25" s="57">
        <f t="shared" si="3"/>
        <v>0</v>
      </c>
      <c r="N25" s="31">
        <v>0</v>
      </c>
      <c r="O25" s="85">
        <f>'[11]АТО-1'!$N27+'[11]АТО-1'!$O27+[10]Шаблон!$G26</f>
        <v>0</v>
      </c>
      <c r="P25" s="57">
        <f t="shared" si="4"/>
        <v>0</v>
      </c>
      <c r="Q25" s="31">
        <v>4</v>
      </c>
      <c r="R25" s="46">
        <f>'[7]1'!$M28</f>
        <v>2</v>
      </c>
      <c r="S25" s="57">
        <f t="shared" si="5"/>
        <v>50</v>
      </c>
      <c r="T25" s="31">
        <v>0</v>
      </c>
      <c r="U25" s="46">
        <f>[10]Шаблон!$L26+'[11]АТО-1'!$P27</f>
        <v>0</v>
      </c>
      <c r="V25" s="57">
        <f t="shared" si="6"/>
        <v>0</v>
      </c>
      <c r="W25" s="31">
        <v>0</v>
      </c>
      <c r="X25" s="46">
        <f>'[11]АТО-1'!$P27</f>
        <v>0</v>
      </c>
      <c r="Y25" s="57">
        <f t="shared" si="7"/>
        <v>0</v>
      </c>
      <c r="Z25" s="31">
        <v>1</v>
      </c>
      <c r="AA25" s="46">
        <f>'[11]АТО-1'!$Q27</f>
        <v>0</v>
      </c>
      <c r="AB25" s="57">
        <f t="shared" si="8"/>
        <v>0</v>
      </c>
      <c r="AC25" s="29"/>
      <c r="AD25" s="32"/>
    </row>
    <row r="26" spans="1:30" s="33" customFormat="1" ht="18" customHeight="1" x14ac:dyDescent="0.25">
      <c r="A26" s="52" t="s">
        <v>45</v>
      </c>
      <c r="B26" s="89">
        <v>271</v>
      </c>
      <c r="C26" s="85">
        <f>[10]Шаблон!$L27+[10]Шаблон!$J27-[10]Шаблон!$K27+'[11]АТО-1'!$B28</f>
        <v>287</v>
      </c>
      <c r="D26" s="57">
        <f t="shared" si="0"/>
        <v>105.90405904059041</v>
      </c>
      <c r="E26" s="31">
        <v>218</v>
      </c>
      <c r="F26" s="85">
        <f>'[11]АТО-1'!$B28</f>
        <v>231</v>
      </c>
      <c r="G26" s="57">
        <f t="shared" si="1"/>
        <v>105.96330275229357</v>
      </c>
      <c r="H26" s="31">
        <v>46</v>
      </c>
      <c r="I26" s="85">
        <f>'[11]АТО-1'!$E28+[10]Шаблон!$D27</f>
        <v>43</v>
      </c>
      <c r="J26" s="57">
        <f t="shared" si="2"/>
        <v>93.478260869565219</v>
      </c>
      <c r="K26" s="31">
        <v>2</v>
      </c>
      <c r="L26" s="85">
        <f>'[11]АТО-1'!$J28</f>
        <v>2</v>
      </c>
      <c r="M26" s="57">
        <f t="shared" si="3"/>
        <v>100</v>
      </c>
      <c r="N26" s="31">
        <v>0</v>
      </c>
      <c r="O26" s="85">
        <f>'[11]АТО-1'!$N28+'[11]АТО-1'!$O28+[10]Шаблон!$G27</f>
        <v>0</v>
      </c>
      <c r="P26" s="57">
        <f t="shared" si="4"/>
        <v>0</v>
      </c>
      <c r="Q26" s="31">
        <v>140</v>
      </c>
      <c r="R26" s="46">
        <f>'[7]1'!$M29</f>
        <v>139</v>
      </c>
      <c r="S26" s="57">
        <f t="shared" si="5"/>
        <v>99.285714285714292</v>
      </c>
      <c r="T26" s="31">
        <v>157</v>
      </c>
      <c r="U26" s="46">
        <f>[10]Шаблон!$L27+'[11]АТО-1'!$P28</f>
        <v>139</v>
      </c>
      <c r="V26" s="57">
        <f t="shared" si="6"/>
        <v>88.535031847133766</v>
      </c>
      <c r="W26" s="31">
        <v>107</v>
      </c>
      <c r="X26" s="46">
        <f>'[11]АТО-1'!$P28</f>
        <v>93</v>
      </c>
      <c r="Y26" s="57">
        <f t="shared" si="7"/>
        <v>86.915887850467286</v>
      </c>
      <c r="Z26" s="31">
        <v>85</v>
      </c>
      <c r="AA26" s="46">
        <f>'[11]АТО-1'!$Q28</f>
        <v>84</v>
      </c>
      <c r="AB26" s="57">
        <f t="shared" si="8"/>
        <v>98.82352941176471</v>
      </c>
      <c r="AC26" s="29"/>
      <c r="AD26" s="32"/>
    </row>
    <row r="27" spans="1:30" s="33" customFormat="1" ht="18" customHeight="1" x14ac:dyDescent="0.25">
      <c r="A27" s="52" t="s">
        <v>46</v>
      </c>
      <c r="B27" s="89">
        <v>56</v>
      </c>
      <c r="C27" s="85">
        <f>[10]Шаблон!$L28+[10]Шаблон!$J28-[10]Шаблон!$K28+'[11]АТО-1'!$B29</f>
        <v>66</v>
      </c>
      <c r="D27" s="57">
        <f t="shared" si="0"/>
        <v>117.85714285714286</v>
      </c>
      <c r="E27" s="31">
        <v>26</v>
      </c>
      <c r="F27" s="85">
        <f>'[11]АТО-1'!$B29</f>
        <v>23</v>
      </c>
      <c r="G27" s="57">
        <f t="shared" si="1"/>
        <v>88.461538461538453</v>
      </c>
      <c r="H27" s="31">
        <v>5</v>
      </c>
      <c r="I27" s="85">
        <f>'[11]АТО-1'!$E29+[10]Шаблон!$D28</f>
        <v>5</v>
      </c>
      <c r="J27" s="57">
        <f t="shared" si="2"/>
        <v>100</v>
      </c>
      <c r="K27" s="31">
        <v>1</v>
      </c>
      <c r="L27" s="85">
        <f>'[11]АТО-1'!$J29</f>
        <v>0</v>
      </c>
      <c r="M27" s="57">
        <f t="shared" si="3"/>
        <v>0</v>
      </c>
      <c r="N27" s="31">
        <v>1</v>
      </c>
      <c r="O27" s="85">
        <f>'[11]АТО-1'!$N29+'[11]АТО-1'!$O29+[10]Шаблон!$G28</f>
        <v>0</v>
      </c>
      <c r="P27" s="57">
        <f t="shared" si="4"/>
        <v>0</v>
      </c>
      <c r="Q27" s="31">
        <v>25</v>
      </c>
      <c r="R27" s="46">
        <f>'[7]1'!$M30</f>
        <v>21</v>
      </c>
      <c r="S27" s="57">
        <f t="shared" si="5"/>
        <v>84</v>
      </c>
      <c r="T27" s="31">
        <v>40</v>
      </c>
      <c r="U27" s="46">
        <f>[10]Шаблон!$L28+'[11]АТО-1'!$P29</f>
        <v>53</v>
      </c>
      <c r="V27" s="57">
        <f t="shared" si="6"/>
        <v>132.5</v>
      </c>
      <c r="W27" s="31">
        <v>10</v>
      </c>
      <c r="X27" s="46">
        <f>'[11]АТО-1'!$P29</f>
        <v>12</v>
      </c>
      <c r="Y27" s="57">
        <f t="shared" si="7"/>
        <v>120</v>
      </c>
      <c r="Z27" s="31">
        <v>9</v>
      </c>
      <c r="AA27" s="46">
        <f>'[11]АТО-1'!$Q29</f>
        <v>11</v>
      </c>
      <c r="AB27" s="57">
        <f t="shared" si="8"/>
        <v>122.22222222222223</v>
      </c>
      <c r="AC27" s="29"/>
      <c r="AD27" s="32"/>
    </row>
    <row r="28" spans="1:30" s="33" customFormat="1" ht="18" customHeight="1" x14ac:dyDescent="0.25">
      <c r="A28" s="54" t="s">
        <v>47</v>
      </c>
      <c r="B28" s="89">
        <v>41</v>
      </c>
      <c r="C28" s="85">
        <f>[10]Шаблон!$L29+[10]Шаблон!$J29-[10]Шаблон!$K29+'[11]АТО-1'!$B30</f>
        <v>42</v>
      </c>
      <c r="D28" s="57">
        <f t="shared" si="0"/>
        <v>102.4390243902439</v>
      </c>
      <c r="E28" s="31">
        <v>34</v>
      </c>
      <c r="F28" s="85">
        <f>'[11]АТО-1'!$B30</f>
        <v>34</v>
      </c>
      <c r="G28" s="57">
        <f t="shared" si="1"/>
        <v>100</v>
      </c>
      <c r="H28" s="31">
        <v>6</v>
      </c>
      <c r="I28" s="85">
        <f>'[11]АТО-1'!$E30+[10]Шаблон!$D29</f>
        <v>3</v>
      </c>
      <c r="J28" s="57">
        <f t="shared" si="2"/>
        <v>50</v>
      </c>
      <c r="K28" s="31">
        <v>1</v>
      </c>
      <c r="L28" s="85">
        <f>'[11]АТО-1'!$J30</f>
        <v>0</v>
      </c>
      <c r="M28" s="57">
        <f t="shared" si="3"/>
        <v>0</v>
      </c>
      <c r="N28" s="31">
        <v>0</v>
      </c>
      <c r="O28" s="85">
        <f>'[11]АТО-1'!$N30+'[11]АТО-1'!$O30+[10]Шаблон!$G29</f>
        <v>0</v>
      </c>
      <c r="P28" s="57">
        <f t="shared" si="4"/>
        <v>0</v>
      </c>
      <c r="Q28" s="31">
        <v>33</v>
      </c>
      <c r="R28" s="46">
        <f>'[7]1'!$M31</f>
        <v>34</v>
      </c>
      <c r="S28" s="57">
        <f t="shared" si="5"/>
        <v>103.03030303030303</v>
      </c>
      <c r="T28" s="31">
        <v>20</v>
      </c>
      <c r="U28" s="46">
        <f>[10]Шаблон!$L29+'[11]АТО-1'!$P30</f>
        <v>21</v>
      </c>
      <c r="V28" s="57">
        <f t="shared" si="6"/>
        <v>105</v>
      </c>
      <c r="W28" s="31">
        <v>13</v>
      </c>
      <c r="X28" s="46">
        <f>'[11]АТО-1'!$P30</f>
        <v>18</v>
      </c>
      <c r="Y28" s="57">
        <f t="shared" si="7"/>
        <v>138.46153846153845</v>
      </c>
      <c r="Z28" s="31">
        <v>9</v>
      </c>
      <c r="AA28" s="46">
        <f>'[11]АТО-1'!$Q30</f>
        <v>18</v>
      </c>
      <c r="AB28" s="57">
        <f t="shared" si="8"/>
        <v>200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H14" sqref="H14"/>
    </sheetView>
  </sheetViews>
  <sheetFormatPr defaultColWidth="8" defaultRowHeight="12.75" x14ac:dyDescent="0.2"/>
  <cols>
    <col min="1" max="1" width="60.85546875" style="2" customWidth="1"/>
    <col min="2" max="2" width="15.5703125" style="2" customWidth="1"/>
    <col min="3" max="3" width="15.1406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81" customHeight="1" x14ac:dyDescent="0.2">
      <c r="A1" s="92" t="s">
        <v>50</v>
      </c>
      <c r="B1" s="92"/>
      <c r="C1" s="92"/>
      <c r="D1" s="92"/>
      <c r="E1" s="92"/>
    </row>
    <row r="2" spans="1:11" ht="28.5" customHeight="1" x14ac:dyDescent="0.2">
      <c r="A2" s="117" t="s">
        <v>21</v>
      </c>
      <c r="B2" s="117"/>
      <c r="C2" s="117"/>
      <c r="D2" s="117"/>
      <c r="E2" s="117"/>
    </row>
    <row r="3" spans="1:11" s="3" customFormat="1" ht="23.25" customHeight="1" x14ac:dyDescent="0.25">
      <c r="A3" s="97" t="s">
        <v>0</v>
      </c>
      <c r="B3" s="93" t="s">
        <v>74</v>
      </c>
      <c r="C3" s="93" t="s">
        <v>75</v>
      </c>
      <c r="D3" s="95" t="s">
        <v>1</v>
      </c>
      <c r="E3" s="96"/>
    </row>
    <row r="4" spans="1:11" s="3" customFormat="1" ht="42" customHeight="1" x14ac:dyDescent="0.25">
      <c r="A4" s="98"/>
      <c r="B4" s="94"/>
      <c r="C4" s="94"/>
      <c r="D4" s="4" t="s">
        <v>2</v>
      </c>
      <c r="E4" s="5" t="s">
        <v>59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52</v>
      </c>
      <c r="B6" s="58">
        <f>'8'!B7</f>
        <v>207</v>
      </c>
      <c r="C6" s="58">
        <f>'8'!C7</f>
        <v>211</v>
      </c>
      <c r="D6" s="55">
        <f>IF(B6=0,0,C6/B6)*100</f>
        <v>101.93236714975846</v>
      </c>
      <c r="E6" s="49">
        <f>C6-B6</f>
        <v>4</v>
      </c>
      <c r="K6" s="11"/>
    </row>
    <row r="7" spans="1:11" s="3" customFormat="1" ht="31.5" customHeight="1" x14ac:dyDescent="0.25">
      <c r="A7" s="9" t="s">
        <v>53</v>
      </c>
      <c r="B7" s="58">
        <f>'8'!E7</f>
        <v>134</v>
      </c>
      <c r="C7" s="58">
        <f>'8'!F7</f>
        <v>131</v>
      </c>
      <c r="D7" s="55">
        <f t="shared" ref="D7:D11" si="0">IF(B7=0,0,C7/B7)*100</f>
        <v>97.761194029850756</v>
      </c>
      <c r="E7" s="49">
        <f t="shared" ref="E7:E11" si="1">C7-B7</f>
        <v>-3</v>
      </c>
      <c r="K7" s="11"/>
    </row>
    <row r="8" spans="1:11" s="3" customFormat="1" ht="54.75" customHeight="1" x14ac:dyDescent="0.25">
      <c r="A8" s="12" t="s">
        <v>54</v>
      </c>
      <c r="B8" s="58">
        <f>'8'!H7</f>
        <v>36</v>
      </c>
      <c r="C8" s="58">
        <f>'8'!I7</f>
        <v>31</v>
      </c>
      <c r="D8" s="55">
        <f t="shared" si="0"/>
        <v>86.111111111111114</v>
      </c>
      <c r="E8" s="49">
        <f t="shared" si="1"/>
        <v>-5</v>
      </c>
      <c r="K8" s="11"/>
    </row>
    <row r="9" spans="1:11" s="3" customFormat="1" ht="35.25" customHeight="1" x14ac:dyDescent="0.25">
      <c r="A9" s="13" t="s">
        <v>55</v>
      </c>
      <c r="B9" s="58">
        <f>'8'!K7</f>
        <v>5</v>
      </c>
      <c r="C9" s="58">
        <f>'8'!L7</f>
        <v>2</v>
      </c>
      <c r="D9" s="55">
        <f t="shared" si="0"/>
        <v>40</v>
      </c>
      <c r="E9" s="49">
        <f t="shared" si="1"/>
        <v>-3</v>
      </c>
      <c r="K9" s="11"/>
    </row>
    <row r="10" spans="1:11" s="3" customFormat="1" ht="45.75" customHeight="1" x14ac:dyDescent="0.25">
      <c r="A10" s="13" t="s">
        <v>18</v>
      </c>
      <c r="B10" s="58">
        <f>'8'!N7</f>
        <v>4</v>
      </c>
      <c r="C10" s="58">
        <f>'8'!O7</f>
        <v>5</v>
      </c>
      <c r="D10" s="55">
        <f t="shared" si="0"/>
        <v>125</v>
      </c>
      <c r="E10" s="49">
        <f t="shared" si="1"/>
        <v>1</v>
      </c>
      <c r="K10" s="11"/>
    </row>
    <row r="11" spans="1:11" s="3" customFormat="1" ht="55.5" customHeight="1" x14ac:dyDescent="0.25">
      <c r="A11" s="13" t="s">
        <v>56</v>
      </c>
      <c r="B11" s="58">
        <f>'8'!Q7</f>
        <v>102</v>
      </c>
      <c r="C11" s="58">
        <f>'8'!R7</f>
        <v>100</v>
      </c>
      <c r="D11" s="55">
        <f t="shared" si="0"/>
        <v>98.039215686274503</v>
      </c>
      <c r="E11" s="49">
        <f t="shared" si="1"/>
        <v>-2</v>
      </c>
      <c r="K11" s="11"/>
    </row>
    <row r="12" spans="1:11" s="3" customFormat="1" ht="12.75" customHeight="1" x14ac:dyDescent="0.25">
      <c r="A12" s="99" t="s">
        <v>4</v>
      </c>
      <c r="B12" s="100"/>
      <c r="C12" s="100"/>
      <c r="D12" s="100"/>
      <c r="E12" s="100"/>
      <c r="K12" s="11"/>
    </row>
    <row r="13" spans="1:11" s="3" customFormat="1" ht="15" customHeight="1" x14ac:dyDescent="0.25">
      <c r="A13" s="101"/>
      <c r="B13" s="102"/>
      <c r="C13" s="102"/>
      <c r="D13" s="102"/>
      <c r="E13" s="102"/>
      <c r="K13" s="11"/>
    </row>
    <row r="14" spans="1:11" s="3" customFormat="1" ht="20.25" customHeight="1" x14ac:dyDescent="0.25">
      <c r="A14" s="97" t="s">
        <v>0</v>
      </c>
      <c r="B14" s="103" t="s">
        <v>76</v>
      </c>
      <c r="C14" s="103" t="s">
        <v>77</v>
      </c>
      <c r="D14" s="95" t="s">
        <v>1</v>
      </c>
      <c r="E14" s="96"/>
      <c r="K14" s="11"/>
    </row>
    <row r="15" spans="1:11" ht="35.25" customHeight="1" x14ac:dyDescent="0.2">
      <c r="A15" s="98"/>
      <c r="B15" s="103"/>
      <c r="C15" s="103"/>
      <c r="D15" s="4" t="s">
        <v>2</v>
      </c>
      <c r="E15" s="5" t="s">
        <v>59</v>
      </c>
      <c r="K15" s="11"/>
    </row>
    <row r="16" spans="1:11" ht="24" customHeight="1" x14ac:dyDescent="0.2">
      <c r="A16" s="9" t="s">
        <v>52</v>
      </c>
      <c r="B16" s="59">
        <f>'8'!T7</f>
        <v>138</v>
      </c>
      <c r="C16" s="59">
        <f>'8'!U7</f>
        <v>102</v>
      </c>
      <c r="D16" s="48">
        <f t="shared" ref="D16:D18" si="2">C16/B16%</f>
        <v>73.913043478260875</v>
      </c>
      <c r="E16" s="49">
        <f t="shared" ref="E16:E18" si="3">C16-B16</f>
        <v>-36</v>
      </c>
      <c r="K16" s="11"/>
    </row>
    <row r="17" spans="1:11" ht="25.5" customHeight="1" x14ac:dyDescent="0.2">
      <c r="A17" s="1" t="s">
        <v>53</v>
      </c>
      <c r="B17" s="59">
        <f>'8'!W7</f>
        <v>71</v>
      </c>
      <c r="C17" s="59">
        <f>'8'!X7</f>
        <v>45</v>
      </c>
      <c r="D17" s="48">
        <f t="shared" si="2"/>
        <v>63.380281690140848</v>
      </c>
      <c r="E17" s="49">
        <f t="shared" si="3"/>
        <v>-26</v>
      </c>
      <c r="K17" s="11"/>
    </row>
    <row r="18" spans="1:11" ht="33.75" customHeight="1" x14ac:dyDescent="0.2">
      <c r="A18" s="1" t="s">
        <v>57</v>
      </c>
      <c r="B18" s="59">
        <f>'8'!Z7</f>
        <v>48</v>
      </c>
      <c r="C18" s="59">
        <f>'8'!AA7</f>
        <v>32</v>
      </c>
      <c r="D18" s="48">
        <f t="shared" si="2"/>
        <v>66.666666666666671</v>
      </c>
      <c r="E18" s="49">
        <f t="shared" si="3"/>
        <v>-16</v>
      </c>
      <c r="K18" s="11"/>
    </row>
  </sheetData>
  <mergeCells count="11">
    <mergeCell ref="A14:A15"/>
    <mergeCell ref="B14:B15"/>
    <mergeCell ref="C14:C15"/>
    <mergeCell ref="D14:E14"/>
    <mergeCell ref="A2:E2"/>
    <mergeCell ref="A12:E13"/>
    <mergeCell ref="A1:E1"/>
    <mergeCell ref="A3:A4"/>
    <mergeCell ref="B3:B4"/>
    <mergeCell ref="C3:C4"/>
    <mergeCell ref="D3:E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J7" activePane="bottomRight" state="frozen"/>
      <selection activeCell="D8" sqref="D8"/>
      <selection pane="topRight" activeCell="D8" sqref="D8"/>
      <selection pane="bottomLeft" activeCell="D8" sqref="D8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.42578125" style="37" customWidth="1"/>
    <col min="3" max="4" width="8.28515625" style="37" customWidth="1"/>
    <col min="5" max="5" width="8.7109375" style="37" customWidth="1"/>
    <col min="6" max="6" width="8.85546875" style="37" customWidth="1"/>
    <col min="7" max="7" width="7.42578125" style="37" customWidth="1"/>
    <col min="8" max="8" width="9.28515625" style="37" customWidth="1"/>
    <col min="9" max="9" width="10.42578125" style="37" customWidth="1"/>
    <col min="10" max="10" width="9" style="37" customWidth="1"/>
    <col min="11" max="11" width="7.5703125" style="37" customWidth="1"/>
    <col min="12" max="12" width="9" style="37" customWidth="1"/>
    <col min="13" max="13" width="10.28515625" style="37" customWidth="1"/>
    <col min="14" max="14" width="8.5703125" style="37" customWidth="1"/>
    <col min="15" max="15" width="7.140625" style="37" customWidth="1"/>
    <col min="16" max="16" width="8.140625" style="37" customWidth="1"/>
    <col min="17" max="17" width="7.5703125" style="37" customWidth="1"/>
    <col min="18" max="18" width="8" style="37" customWidth="1"/>
    <col min="19" max="20" width="8.140625" style="37" customWidth="1"/>
    <col min="21" max="21" width="7.85546875" style="37" customWidth="1"/>
    <col min="22" max="22" width="8.140625" style="37" customWidth="1"/>
    <col min="23" max="23" width="8.28515625" style="37" customWidth="1"/>
    <col min="24" max="24" width="7.28515625" style="37" customWidth="1"/>
    <col min="25" max="25" width="8.28515625" style="37" customWidth="1"/>
    <col min="26" max="26" width="8" style="37" customWidth="1"/>
    <col min="27" max="27" width="7.85546875" style="37" customWidth="1"/>
    <col min="28" max="16384" width="9.140625" style="37"/>
  </cols>
  <sheetData>
    <row r="1" spans="1:32" s="22" customFormat="1" ht="63" customHeight="1" x14ac:dyDescent="0.35">
      <c r="B1" s="118" t="s">
        <v>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21"/>
      <c r="O1" s="21"/>
      <c r="P1" s="21"/>
      <c r="Q1" s="21"/>
      <c r="R1" s="21"/>
      <c r="S1" s="21"/>
      <c r="T1" s="21"/>
      <c r="U1" s="21"/>
      <c r="V1" s="21"/>
      <c r="W1" s="21"/>
      <c r="X1" s="110"/>
      <c r="Y1" s="110"/>
      <c r="Z1" s="41"/>
      <c r="AB1" s="47" t="s">
        <v>12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05"/>
      <c r="Y2" s="105"/>
      <c r="Z2" s="114" t="s">
        <v>5</v>
      </c>
      <c r="AA2" s="114"/>
    </row>
    <row r="3" spans="1:32" s="26" customFormat="1" ht="67.5" customHeight="1" x14ac:dyDescent="0.25">
      <c r="A3" s="106"/>
      <c r="B3" s="107" t="s">
        <v>19</v>
      </c>
      <c r="C3" s="107"/>
      <c r="D3" s="107"/>
      <c r="E3" s="107" t="s">
        <v>20</v>
      </c>
      <c r="F3" s="107"/>
      <c r="G3" s="107"/>
      <c r="H3" s="107" t="s">
        <v>60</v>
      </c>
      <c r="I3" s="107"/>
      <c r="J3" s="107"/>
      <c r="K3" s="107" t="s">
        <v>7</v>
      </c>
      <c r="L3" s="107"/>
      <c r="M3" s="107"/>
      <c r="N3" s="107" t="s">
        <v>8</v>
      </c>
      <c r="O3" s="107"/>
      <c r="P3" s="107"/>
      <c r="Q3" s="111" t="s">
        <v>6</v>
      </c>
      <c r="R3" s="112"/>
      <c r="S3" s="113"/>
      <c r="T3" s="107" t="s">
        <v>14</v>
      </c>
      <c r="U3" s="107"/>
      <c r="V3" s="107"/>
      <c r="W3" s="107" t="s">
        <v>9</v>
      </c>
      <c r="X3" s="107"/>
      <c r="Y3" s="107"/>
      <c r="Z3" s="107" t="s">
        <v>10</v>
      </c>
      <c r="AA3" s="107"/>
      <c r="AB3" s="107"/>
    </row>
    <row r="4" spans="1:32" s="27" customFormat="1" ht="19.5" customHeight="1" x14ac:dyDescent="0.25">
      <c r="A4" s="106"/>
      <c r="B4" s="108" t="s">
        <v>13</v>
      </c>
      <c r="C4" s="108" t="s">
        <v>25</v>
      </c>
      <c r="D4" s="109" t="s">
        <v>2</v>
      </c>
      <c r="E4" s="108" t="s">
        <v>13</v>
      </c>
      <c r="F4" s="108" t="s">
        <v>25</v>
      </c>
      <c r="G4" s="109" t="s">
        <v>2</v>
      </c>
      <c r="H4" s="108" t="s">
        <v>13</v>
      </c>
      <c r="I4" s="108" t="s">
        <v>25</v>
      </c>
      <c r="J4" s="109" t="s">
        <v>2</v>
      </c>
      <c r="K4" s="108" t="s">
        <v>13</v>
      </c>
      <c r="L4" s="108" t="s">
        <v>25</v>
      </c>
      <c r="M4" s="109" t="s">
        <v>2</v>
      </c>
      <c r="N4" s="108" t="s">
        <v>13</v>
      </c>
      <c r="O4" s="108" t="s">
        <v>25</v>
      </c>
      <c r="P4" s="109" t="s">
        <v>2</v>
      </c>
      <c r="Q4" s="108" t="s">
        <v>13</v>
      </c>
      <c r="R4" s="108" t="s">
        <v>25</v>
      </c>
      <c r="S4" s="109" t="s">
        <v>2</v>
      </c>
      <c r="T4" s="108" t="s">
        <v>13</v>
      </c>
      <c r="U4" s="108" t="s">
        <v>25</v>
      </c>
      <c r="V4" s="109" t="s">
        <v>2</v>
      </c>
      <c r="W4" s="108" t="s">
        <v>13</v>
      </c>
      <c r="X4" s="108" t="s">
        <v>25</v>
      </c>
      <c r="Y4" s="109" t="s">
        <v>2</v>
      </c>
      <c r="Z4" s="108" t="s">
        <v>13</v>
      </c>
      <c r="AA4" s="108" t="s">
        <v>25</v>
      </c>
      <c r="AB4" s="109" t="s">
        <v>2</v>
      </c>
    </row>
    <row r="5" spans="1:32" s="27" customFormat="1" ht="6" customHeight="1" x14ac:dyDescent="0.25">
      <c r="A5" s="106"/>
      <c r="B5" s="108"/>
      <c r="C5" s="108"/>
      <c r="D5" s="109"/>
      <c r="E5" s="108"/>
      <c r="F5" s="108"/>
      <c r="G5" s="109"/>
      <c r="H5" s="108"/>
      <c r="I5" s="108"/>
      <c r="J5" s="109"/>
      <c r="K5" s="108"/>
      <c r="L5" s="108"/>
      <c r="M5" s="109"/>
      <c r="N5" s="108"/>
      <c r="O5" s="108"/>
      <c r="P5" s="109"/>
      <c r="Q5" s="108"/>
      <c r="R5" s="108"/>
      <c r="S5" s="109"/>
      <c r="T5" s="108"/>
      <c r="U5" s="108"/>
      <c r="V5" s="109"/>
      <c r="W5" s="108"/>
      <c r="X5" s="108"/>
      <c r="Y5" s="109"/>
      <c r="Z5" s="108"/>
      <c r="AA5" s="108"/>
      <c r="AB5" s="109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26</v>
      </c>
      <c r="B7" s="28">
        <f>SUM(B8:B28)</f>
        <v>207</v>
      </c>
      <c r="C7" s="28">
        <f>SUM(C8:C28)</f>
        <v>211</v>
      </c>
      <c r="D7" s="56">
        <f>IF(B7=0,0,C7/B7)*100</f>
        <v>101.93236714975846</v>
      </c>
      <c r="E7" s="28">
        <f>SUM(E8:E28)</f>
        <v>134</v>
      </c>
      <c r="F7" s="28">
        <f>SUM(F8:F28)</f>
        <v>131</v>
      </c>
      <c r="G7" s="56">
        <f>IF(E7=0,0,F7/E7)*100</f>
        <v>97.761194029850756</v>
      </c>
      <c r="H7" s="28">
        <f>SUM(H8:H28)</f>
        <v>36</v>
      </c>
      <c r="I7" s="28">
        <f>SUM(I8:I28)</f>
        <v>31</v>
      </c>
      <c r="J7" s="56">
        <f>IF(H7=0,0,I7/H7)*100</f>
        <v>86.111111111111114</v>
      </c>
      <c r="K7" s="28">
        <f>SUM(K8:K28)</f>
        <v>5</v>
      </c>
      <c r="L7" s="28">
        <f>SUM(L8:L28)</f>
        <v>2</v>
      </c>
      <c r="M7" s="56">
        <f>IF(K7=0,0,L7/K7)*100</f>
        <v>40</v>
      </c>
      <c r="N7" s="28">
        <f>SUM(N8:N28)</f>
        <v>4</v>
      </c>
      <c r="O7" s="28">
        <f>SUM(O8:O28)</f>
        <v>5</v>
      </c>
      <c r="P7" s="56">
        <f>IF(N7=0,0,O7/N7)*100</f>
        <v>125</v>
      </c>
      <c r="Q7" s="28">
        <f>SUM(Q8:Q28)</f>
        <v>102</v>
      </c>
      <c r="R7" s="28">
        <f>SUM(R8:R28)</f>
        <v>100</v>
      </c>
      <c r="S7" s="56">
        <f>IF(Q7=0,0,R7/Q7)*100</f>
        <v>98.039215686274503</v>
      </c>
      <c r="T7" s="28">
        <f>SUM(T8:T28)</f>
        <v>138</v>
      </c>
      <c r="U7" s="28">
        <f>SUM(U8:U28)</f>
        <v>102</v>
      </c>
      <c r="V7" s="56">
        <f>IF(T7=0,0,U7/T7)*100</f>
        <v>73.91304347826086</v>
      </c>
      <c r="W7" s="28">
        <f>SUM(W8:W28)</f>
        <v>71</v>
      </c>
      <c r="X7" s="28">
        <f>SUM(X8:X28)</f>
        <v>45</v>
      </c>
      <c r="Y7" s="56">
        <f>IF(W7=0,0,X7/W7)*100</f>
        <v>63.380281690140848</v>
      </c>
      <c r="Z7" s="28">
        <f>SUM(Z8:Z28)</f>
        <v>48</v>
      </c>
      <c r="AA7" s="28">
        <f>SUM(AA8:AA28)</f>
        <v>32</v>
      </c>
      <c r="AB7" s="56">
        <f>IF(Z7=0,0,AA7/Z7)*100</f>
        <v>66.666666666666657</v>
      </c>
      <c r="AC7" s="29"/>
      <c r="AF7" s="33"/>
    </row>
    <row r="8" spans="1:32" s="33" customFormat="1" ht="18" customHeight="1" x14ac:dyDescent="0.25">
      <c r="A8" s="51" t="s">
        <v>27</v>
      </c>
      <c r="B8" s="60">
        <v>2</v>
      </c>
      <c r="C8" s="31">
        <f>[12]VPO7!$L9+[12]VPO7!$J9-[12]VPO7!$K9+[13]VPO1!$B10</f>
        <v>7</v>
      </c>
      <c r="D8" s="57">
        <f t="shared" ref="D8:D28" si="0">IF(B8=0,0,C8/B8)*100</f>
        <v>350</v>
      </c>
      <c r="E8" s="60">
        <v>2</v>
      </c>
      <c r="F8" s="31">
        <f>[13]VPO1!$B10</f>
        <v>7</v>
      </c>
      <c r="G8" s="57">
        <f t="shared" ref="G8:G28" si="1">IF(E8=0,0,F8/E8)*100</f>
        <v>350</v>
      </c>
      <c r="H8" s="60">
        <v>0</v>
      </c>
      <c r="I8" s="31">
        <f>[13]VPO1!$E10+[12]VPO7!$D9</f>
        <v>0</v>
      </c>
      <c r="J8" s="57">
        <f t="shared" ref="J8:J28" si="2">IF(H8=0,0,I8/H8)*100</f>
        <v>0</v>
      </c>
      <c r="K8" s="60">
        <v>0</v>
      </c>
      <c r="L8" s="31">
        <f>[13]VPO1!$N10</f>
        <v>0</v>
      </c>
      <c r="M8" s="57">
        <f t="shared" ref="M8:M28" si="3">IF(K8=0,0,L8/K8)*100</f>
        <v>0</v>
      </c>
      <c r="N8" s="60">
        <v>0</v>
      </c>
      <c r="O8" s="31">
        <f>[13]VPO1!$R10+[13]VPO1!$S10+[12]VPO7!$G9</f>
        <v>0</v>
      </c>
      <c r="P8" s="57">
        <f t="shared" ref="P8:P28" si="4">IF(N8=0,0,O8/N8)*100</f>
        <v>0</v>
      </c>
      <c r="Q8" s="31">
        <v>2</v>
      </c>
      <c r="R8" s="46">
        <f>'[7]1'!$L11</f>
        <v>7</v>
      </c>
      <c r="S8" s="57">
        <f t="shared" ref="S8:S28" si="5">IF(Q8=0,0,R8/Q8)*100</f>
        <v>350</v>
      </c>
      <c r="T8" s="31">
        <v>2</v>
      </c>
      <c r="U8" s="46">
        <f>[12]VPO7!$L9+[13]VPO1!$T10</f>
        <v>2</v>
      </c>
      <c r="V8" s="57">
        <f t="shared" ref="V8:V28" si="6">IF(T8=0,0,U8/T8)*100</f>
        <v>100</v>
      </c>
      <c r="W8" s="31">
        <v>2</v>
      </c>
      <c r="X8" s="46">
        <f>[13]VPO1!$T10</f>
        <v>2</v>
      </c>
      <c r="Y8" s="57">
        <f t="shared" ref="Y8:Y28" si="7">IF(W8=0,0,X8/W8)*100</f>
        <v>100</v>
      </c>
      <c r="Z8" s="31">
        <v>2</v>
      </c>
      <c r="AA8" s="46">
        <f>[13]VPO1!$U10</f>
        <v>2</v>
      </c>
      <c r="AB8" s="57">
        <f t="shared" ref="AB8:AB28" si="8">IF(Z8=0,0,AA8/Z8)*100</f>
        <v>100</v>
      </c>
      <c r="AC8" s="29"/>
      <c r="AD8" s="32"/>
    </row>
    <row r="9" spans="1:32" s="34" customFormat="1" ht="18" customHeight="1" x14ac:dyDescent="0.25">
      <c r="A9" s="52" t="s">
        <v>28</v>
      </c>
      <c r="B9" s="60">
        <v>7</v>
      </c>
      <c r="C9" s="85">
        <f>[12]VPO7!$L10+[12]VPO7!$J10-[12]VPO7!$K10+[13]VPO1!$B11</f>
        <v>3</v>
      </c>
      <c r="D9" s="57">
        <f t="shared" si="0"/>
        <v>42.857142857142854</v>
      </c>
      <c r="E9" s="60">
        <v>5</v>
      </c>
      <c r="F9" s="85">
        <f>[13]VPO1!$B11</f>
        <v>1</v>
      </c>
      <c r="G9" s="57">
        <f t="shared" si="1"/>
        <v>20</v>
      </c>
      <c r="H9" s="60">
        <v>0</v>
      </c>
      <c r="I9" s="85">
        <f>[13]VPO1!$E11+[12]VPO7!$D10</f>
        <v>0</v>
      </c>
      <c r="J9" s="57">
        <f t="shared" si="2"/>
        <v>0</v>
      </c>
      <c r="K9" s="60">
        <v>0</v>
      </c>
      <c r="L9" s="85">
        <f>[13]VPO1!$N11</f>
        <v>0</v>
      </c>
      <c r="M9" s="57">
        <f t="shared" si="3"/>
        <v>0</v>
      </c>
      <c r="N9" s="60">
        <v>0</v>
      </c>
      <c r="O9" s="85">
        <f>[13]VPO1!$R11+[13]VPO1!$S11+[12]VPO7!$G10</f>
        <v>0</v>
      </c>
      <c r="P9" s="57">
        <f t="shared" si="4"/>
        <v>0</v>
      </c>
      <c r="Q9" s="31">
        <v>4</v>
      </c>
      <c r="R9" s="46">
        <f>'[7]1'!$L12</f>
        <v>1</v>
      </c>
      <c r="S9" s="57">
        <f t="shared" si="5"/>
        <v>25</v>
      </c>
      <c r="T9" s="31">
        <v>4</v>
      </c>
      <c r="U9" s="46">
        <f>[12]VPO7!$L10+[13]VPO1!$T11</f>
        <v>3</v>
      </c>
      <c r="V9" s="57">
        <f t="shared" si="6"/>
        <v>75</v>
      </c>
      <c r="W9" s="31">
        <v>2</v>
      </c>
      <c r="X9" s="46">
        <f>[13]VPO1!$T11</f>
        <v>1</v>
      </c>
      <c r="Y9" s="57">
        <f t="shared" si="7"/>
        <v>50</v>
      </c>
      <c r="Z9" s="31">
        <v>1</v>
      </c>
      <c r="AA9" s="46">
        <f>[13]VPO1!$U11</f>
        <v>1</v>
      </c>
      <c r="AB9" s="57">
        <f t="shared" si="8"/>
        <v>100</v>
      </c>
      <c r="AC9" s="29"/>
      <c r="AD9" s="32"/>
    </row>
    <row r="10" spans="1:32" s="33" customFormat="1" ht="18" customHeight="1" x14ac:dyDescent="0.25">
      <c r="A10" s="52" t="s">
        <v>29</v>
      </c>
      <c r="B10" s="60">
        <v>2</v>
      </c>
      <c r="C10" s="85">
        <f>[12]VPO7!$L11+[12]VPO7!$J11-[12]VPO7!$K11+[13]VPO1!$B12</f>
        <v>3</v>
      </c>
      <c r="D10" s="57">
        <f t="shared" si="0"/>
        <v>150</v>
      </c>
      <c r="E10" s="60">
        <v>1</v>
      </c>
      <c r="F10" s="85">
        <f>[13]VPO1!$B12</f>
        <v>2</v>
      </c>
      <c r="G10" s="57">
        <f t="shared" si="1"/>
        <v>200</v>
      </c>
      <c r="H10" s="60">
        <v>1</v>
      </c>
      <c r="I10" s="85">
        <f>[13]VPO1!$E12+[12]VPO7!$D11</f>
        <v>2</v>
      </c>
      <c r="J10" s="57">
        <f t="shared" si="2"/>
        <v>200</v>
      </c>
      <c r="K10" s="60">
        <v>0</v>
      </c>
      <c r="L10" s="85">
        <f>[13]VPO1!$N12</f>
        <v>0</v>
      </c>
      <c r="M10" s="57">
        <f t="shared" si="3"/>
        <v>0</v>
      </c>
      <c r="N10" s="60">
        <v>0</v>
      </c>
      <c r="O10" s="85">
        <f>[13]VPO1!$R12+[13]VPO1!$S12+[12]VPO7!$G11</f>
        <v>0</v>
      </c>
      <c r="P10" s="57">
        <f t="shared" si="4"/>
        <v>0</v>
      </c>
      <c r="Q10" s="31">
        <v>1</v>
      </c>
      <c r="R10" s="46">
        <f>'[7]1'!$L13</f>
        <v>2</v>
      </c>
      <c r="S10" s="57">
        <f t="shared" si="5"/>
        <v>200</v>
      </c>
      <c r="T10" s="31">
        <v>1</v>
      </c>
      <c r="U10" s="46">
        <f>[12]VPO7!$L11+[13]VPO1!$T12</f>
        <v>1</v>
      </c>
      <c r="V10" s="57">
        <f t="shared" si="6"/>
        <v>100</v>
      </c>
      <c r="W10" s="31">
        <v>0</v>
      </c>
      <c r="X10" s="46">
        <f>[13]VPO1!$T12</f>
        <v>0</v>
      </c>
      <c r="Y10" s="57">
        <f t="shared" si="7"/>
        <v>0</v>
      </c>
      <c r="Z10" s="31">
        <v>0</v>
      </c>
      <c r="AA10" s="46">
        <f>[13]VPO1!$U12</f>
        <v>0</v>
      </c>
      <c r="AB10" s="57">
        <f t="shared" si="8"/>
        <v>0</v>
      </c>
      <c r="AC10" s="29"/>
      <c r="AD10" s="32"/>
    </row>
    <row r="11" spans="1:32" s="33" customFormat="1" ht="18" customHeight="1" x14ac:dyDescent="0.25">
      <c r="A11" s="52" t="s">
        <v>30</v>
      </c>
      <c r="B11" s="60">
        <v>6</v>
      </c>
      <c r="C11" s="85">
        <f>[12]VPO7!$L12+[12]VPO7!$J12-[12]VPO7!$K12+[13]VPO1!$B13</f>
        <v>3</v>
      </c>
      <c r="D11" s="57">
        <f t="shared" si="0"/>
        <v>50</v>
      </c>
      <c r="E11" s="60">
        <v>5</v>
      </c>
      <c r="F11" s="85">
        <f>[13]VPO1!$B13</f>
        <v>2</v>
      </c>
      <c r="G11" s="57">
        <f t="shared" si="1"/>
        <v>40</v>
      </c>
      <c r="H11" s="60">
        <v>1</v>
      </c>
      <c r="I11" s="85">
        <f>[13]VPO1!$E13+[12]VPO7!$D12</f>
        <v>0</v>
      </c>
      <c r="J11" s="57">
        <f t="shared" si="2"/>
        <v>0</v>
      </c>
      <c r="K11" s="60">
        <v>0</v>
      </c>
      <c r="L11" s="85">
        <f>[13]VPO1!$N13</f>
        <v>0</v>
      </c>
      <c r="M11" s="57">
        <f t="shared" si="3"/>
        <v>0</v>
      </c>
      <c r="N11" s="60">
        <v>0</v>
      </c>
      <c r="O11" s="85">
        <f>[13]VPO1!$R13+[13]VPO1!$S13+[12]VPO7!$G12</f>
        <v>0</v>
      </c>
      <c r="P11" s="57">
        <f t="shared" si="4"/>
        <v>0</v>
      </c>
      <c r="Q11" s="31">
        <v>5</v>
      </c>
      <c r="R11" s="46">
        <f>'[7]1'!$L14</f>
        <v>1</v>
      </c>
      <c r="S11" s="57">
        <f t="shared" si="5"/>
        <v>20</v>
      </c>
      <c r="T11" s="31">
        <v>3</v>
      </c>
      <c r="U11" s="46">
        <f>[12]VPO7!$L12+[13]VPO1!$T13</f>
        <v>1</v>
      </c>
      <c r="V11" s="57">
        <f t="shared" si="6"/>
        <v>33.333333333333329</v>
      </c>
      <c r="W11" s="31">
        <v>2</v>
      </c>
      <c r="X11" s="46">
        <f>[13]VPO1!$T13</f>
        <v>0</v>
      </c>
      <c r="Y11" s="57">
        <f t="shared" si="7"/>
        <v>0</v>
      </c>
      <c r="Z11" s="31">
        <v>1</v>
      </c>
      <c r="AA11" s="46">
        <f>[13]VPO1!$U13</f>
        <v>0</v>
      </c>
      <c r="AB11" s="57">
        <f t="shared" si="8"/>
        <v>0</v>
      </c>
      <c r="AC11" s="29"/>
      <c r="AD11" s="32"/>
    </row>
    <row r="12" spans="1:32" s="33" customFormat="1" ht="18" customHeight="1" x14ac:dyDescent="0.25">
      <c r="A12" s="52" t="s">
        <v>31</v>
      </c>
      <c r="B12" s="60">
        <v>4</v>
      </c>
      <c r="C12" s="85">
        <f>[12]VPO7!$L13+[12]VPO7!$J13-[12]VPO7!$K13+[13]VPO1!$B14</f>
        <v>7</v>
      </c>
      <c r="D12" s="57">
        <f t="shared" si="0"/>
        <v>175</v>
      </c>
      <c r="E12" s="60">
        <v>3</v>
      </c>
      <c r="F12" s="85">
        <f>[13]VPO1!$B14</f>
        <v>6</v>
      </c>
      <c r="G12" s="57">
        <f t="shared" si="1"/>
        <v>200</v>
      </c>
      <c r="H12" s="60">
        <v>1</v>
      </c>
      <c r="I12" s="85">
        <f>[13]VPO1!$E14+[12]VPO7!$D13</f>
        <v>0</v>
      </c>
      <c r="J12" s="57">
        <f t="shared" si="2"/>
        <v>0</v>
      </c>
      <c r="K12" s="60">
        <v>0</v>
      </c>
      <c r="L12" s="85">
        <f>[13]VPO1!$N14</f>
        <v>0</v>
      </c>
      <c r="M12" s="57">
        <f t="shared" si="3"/>
        <v>0</v>
      </c>
      <c r="N12" s="60">
        <v>1</v>
      </c>
      <c r="O12" s="85">
        <f>[13]VPO1!$R14+[13]VPO1!$S14+[12]VPO7!$G13</f>
        <v>1</v>
      </c>
      <c r="P12" s="57">
        <f t="shared" si="4"/>
        <v>100</v>
      </c>
      <c r="Q12" s="31">
        <v>3</v>
      </c>
      <c r="R12" s="46">
        <f>'[7]1'!$L15</f>
        <v>6</v>
      </c>
      <c r="S12" s="57">
        <f t="shared" si="5"/>
        <v>200</v>
      </c>
      <c r="T12" s="31">
        <v>3</v>
      </c>
      <c r="U12" s="46">
        <f>[12]VPO7!$L13+[13]VPO1!$T14</f>
        <v>3</v>
      </c>
      <c r="V12" s="57">
        <f t="shared" si="6"/>
        <v>100</v>
      </c>
      <c r="W12" s="31">
        <v>2</v>
      </c>
      <c r="X12" s="46">
        <f>[13]VPO1!$T14</f>
        <v>3</v>
      </c>
      <c r="Y12" s="57">
        <f t="shared" si="7"/>
        <v>150</v>
      </c>
      <c r="Z12" s="31">
        <v>2</v>
      </c>
      <c r="AA12" s="46">
        <f>[13]VPO1!$U14</f>
        <v>3</v>
      </c>
      <c r="AB12" s="57">
        <f t="shared" si="8"/>
        <v>150</v>
      </c>
      <c r="AC12" s="29"/>
      <c r="AD12" s="32"/>
    </row>
    <row r="13" spans="1:32" s="33" customFormat="1" ht="18" customHeight="1" x14ac:dyDescent="0.25">
      <c r="A13" s="52" t="s">
        <v>32</v>
      </c>
      <c r="B13" s="60">
        <v>5</v>
      </c>
      <c r="C13" s="85">
        <f>[12]VPO7!$L14+[12]VPO7!$J14-[12]VPO7!$K14+[13]VPO1!$B15</f>
        <v>4</v>
      </c>
      <c r="D13" s="57">
        <f t="shared" si="0"/>
        <v>80</v>
      </c>
      <c r="E13" s="60">
        <v>5</v>
      </c>
      <c r="F13" s="85">
        <f>[13]VPO1!$B15</f>
        <v>4</v>
      </c>
      <c r="G13" s="57">
        <f t="shared" si="1"/>
        <v>80</v>
      </c>
      <c r="H13" s="60">
        <v>1</v>
      </c>
      <c r="I13" s="85">
        <f>[13]VPO1!$E15+[12]VPO7!$D14</f>
        <v>0</v>
      </c>
      <c r="J13" s="57">
        <f t="shared" si="2"/>
        <v>0</v>
      </c>
      <c r="K13" s="60">
        <v>0</v>
      </c>
      <c r="L13" s="85">
        <f>[13]VPO1!$N15</f>
        <v>0</v>
      </c>
      <c r="M13" s="57">
        <f t="shared" si="3"/>
        <v>0</v>
      </c>
      <c r="N13" s="60">
        <v>0</v>
      </c>
      <c r="O13" s="85">
        <f>[13]VPO1!$R15+[13]VPO1!$S15+[12]VPO7!$G14</f>
        <v>0</v>
      </c>
      <c r="P13" s="57">
        <f t="shared" si="4"/>
        <v>0</v>
      </c>
      <c r="Q13" s="31">
        <v>5</v>
      </c>
      <c r="R13" s="46">
        <f>'[7]1'!$L16</f>
        <v>4</v>
      </c>
      <c r="S13" s="57">
        <f t="shared" si="5"/>
        <v>80</v>
      </c>
      <c r="T13" s="31">
        <v>2</v>
      </c>
      <c r="U13" s="46">
        <f>[12]VPO7!$L14+[13]VPO1!$T15</f>
        <v>2</v>
      </c>
      <c r="V13" s="57">
        <f t="shared" si="6"/>
        <v>100</v>
      </c>
      <c r="W13" s="31">
        <v>2</v>
      </c>
      <c r="X13" s="46">
        <f>[13]VPO1!$T15</f>
        <v>2</v>
      </c>
      <c r="Y13" s="57">
        <f t="shared" si="7"/>
        <v>100</v>
      </c>
      <c r="Z13" s="31">
        <v>1</v>
      </c>
      <c r="AA13" s="46">
        <f>[13]VPO1!$U15</f>
        <v>1</v>
      </c>
      <c r="AB13" s="57">
        <f t="shared" si="8"/>
        <v>100</v>
      </c>
      <c r="AC13" s="29"/>
      <c r="AD13" s="32"/>
    </row>
    <row r="14" spans="1:32" s="33" customFormat="1" ht="18" customHeight="1" x14ac:dyDescent="0.25">
      <c r="A14" s="52" t="s">
        <v>33</v>
      </c>
      <c r="B14" s="60">
        <v>5</v>
      </c>
      <c r="C14" s="85">
        <f>[12]VPO7!$L15+[12]VPO7!$J15-[12]VPO7!$K15+[13]VPO1!$B16</f>
        <v>4</v>
      </c>
      <c r="D14" s="57">
        <f t="shared" si="0"/>
        <v>80</v>
      </c>
      <c r="E14" s="60">
        <v>3</v>
      </c>
      <c r="F14" s="85">
        <f>[13]VPO1!$B16</f>
        <v>3</v>
      </c>
      <c r="G14" s="57">
        <f t="shared" si="1"/>
        <v>100</v>
      </c>
      <c r="H14" s="60">
        <v>2</v>
      </c>
      <c r="I14" s="85">
        <f>[13]VPO1!$E16+[12]VPO7!$D15</f>
        <v>0</v>
      </c>
      <c r="J14" s="57">
        <f t="shared" si="2"/>
        <v>0</v>
      </c>
      <c r="K14" s="60">
        <v>0</v>
      </c>
      <c r="L14" s="85">
        <f>[13]VPO1!$N16</f>
        <v>0</v>
      </c>
      <c r="M14" s="57">
        <f t="shared" si="3"/>
        <v>0</v>
      </c>
      <c r="N14" s="60">
        <v>1</v>
      </c>
      <c r="O14" s="85">
        <f>[13]VPO1!$R16+[13]VPO1!$S16+[12]VPO7!$G15</f>
        <v>0</v>
      </c>
      <c r="P14" s="57">
        <f t="shared" si="4"/>
        <v>0</v>
      </c>
      <c r="Q14" s="31">
        <v>3</v>
      </c>
      <c r="R14" s="46">
        <f>'[7]1'!$L17</f>
        <v>3</v>
      </c>
      <c r="S14" s="57">
        <f t="shared" si="5"/>
        <v>100</v>
      </c>
      <c r="T14" s="31">
        <v>2</v>
      </c>
      <c r="U14" s="46">
        <f>[12]VPO7!$L15+[13]VPO1!$T16</f>
        <v>1</v>
      </c>
      <c r="V14" s="57">
        <f t="shared" si="6"/>
        <v>50</v>
      </c>
      <c r="W14" s="31">
        <v>1</v>
      </c>
      <c r="X14" s="46">
        <f>[13]VPO1!$T16</f>
        <v>1</v>
      </c>
      <c r="Y14" s="57">
        <f t="shared" si="7"/>
        <v>100</v>
      </c>
      <c r="Z14" s="31">
        <v>1</v>
      </c>
      <c r="AA14" s="46">
        <f>[13]VPO1!$U16</f>
        <v>1</v>
      </c>
      <c r="AB14" s="57">
        <f t="shared" si="8"/>
        <v>100</v>
      </c>
      <c r="AC14" s="29"/>
      <c r="AD14" s="32"/>
    </row>
    <row r="15" spans="1:32" s="33" customFormat="1" ht="18" customHeight="1" x14ac:dyDescent="0.25">
      <c r="A15" s="52" t="s">
        <v>34</v>
      </c>
      <c r="B15" s="60">
        <v>4</v>
      </c>
      <c r="C15" s="85">
        <f>[12]VPO7!$L16+[12]VPO7!$J16-[12]VPO7!$K16+[13]VPO1!$B17</f>
        <v>1</v>
      </c>
      <c r="D15" s="57">
        <f t="shared" si="0"/>
        <v>25</v>
      </c>
      <c r="E15" s="60">
        <v>4</v>
      </c>
      <c r="F15" s="85">
        <f>[13]VPO1!$B17</f>
        <v>1</v>
      </c>
      <c r="G15" s="57">
        <f t="shared" si="1"/>
        <v>25</v>
      </c>
      <c r="H15" s="60">
        <v>2</v>
      </c>
      <c r="I15" s="85">
        <f>[13]VPO1!$E17+[12]VPO7!$D16</f>
        <v>1</v>
      </c>
      <c r="J15" s="57">
        <f t="shared" si="2"/>
        <v>50</v>
      </c>
      <c r="K15" s="60">
        <v>1</v>
      </c>
      <c r="L15" s="85">
        <f>[13]VPO1!$N17</f>
        <v>0</v>
      </c>
      <c r="M15" s="57">
        <f t="shared" si="3"/>
        <v>0</v>
      </c>
      <c r="N15" s="60">
        <v>0</v>
      </c>
      <c r="O15" s="85">
        <f>[13]VPO1!$R17+[13]VPO1!$S17+[12]VPO7!$G16</f>
        <v>0</v>
      </c>
      <c r="P15" s="57">
        <f t="shared" si="4"/>
        <v>0</v>
      </c>
      <c r="Q15" s="31">
        <v>3</v>
      </c>
      <c r="R15" s="46">
        <f>'[7]1'!$L18</f>
        <v>1</v>
      </c>
      <c r="S15" s="57">
        <f t="shared" si="5"/>
        <v>33.333333333333329</v>
      </c>
      <c r="T15" s="31">
        <v>0</v>
      </c>
      <c r="U15" s="46">
        <f>[12]VPO7!$L16+[13]VPO1!$T17</f>
        <v>0</v>
      </c>
      <c r="V15" s="57">
        <f t="shared" si="6"/>
        <v>0</v>
      </c>
      <c r="W15" s="31">
        <v>0</v>
      </c>
      <c r="X15" s="46">
        <f>[13]VPO1!$T17</f>
        <v>0</v>
      </c>
      <c r="Y15" s="57">
        <f t="shared" si="7"/>
        <v>0</v>
      </c>
      <c r="Z15" s="31">
        <v>0</v>
      </c>
      <c r="AA15" s="46">
        <f>[13]VPO1!$U17</f>
        <v>0</v>
      </c>
      <c r="AB15" s="57">
        <f t="shared" si="8"/>
        <v>0</v>
      </c>
      <c r="AC15" s="29"/>
      <c r="AD15" s="32"/>
    </row>
    <row r="16" spans="1:32" s="33" customFormat="1" ht="18" customHeight="1" x14ac:dyDescent="0.25">
      <c r="A16" s="52" t="s">
        <v>35</v>
      </c>
      <c r="B16" s="60">
        <v>4</v>
      </c>
      <c r="C16" s="85">
        <f>[12]VPO7!$L17+[12]VPO7!$J17-[12]VPO7!$K17+[13]VPO1!$B18</f>
        <v>4</v>
      </c>
      <c r="D16" s="57">
        <f t="shared" si="0"/>
        <v>100</v>
      </c>
      <c r="E16" s="60">
        <v>3</v>
      </c>
      <c r="F16" s="85">
        <f>[13]VPO1!$B18</f>
        <v>3</v>
      </c>
      <c r="G16" s="57">
        <f t="shared" si="1"/>
        <v>100</v>
      </c>
      <c r="H16" s="60">
        <v>0</v>
      </c>
      <c r="I16" s="85">
        <f>[13]VPO1!$E18+[12]VPO7!$D17</f>
        <v>1</v>
      </c>
      <c r="J16" s="57">
        <f t="shared" si="2"/>
        <v>0</v>
      </c>
      <c r="K16" s="60">
        <v>0</v>
      </c>
      <c r="L16" s="85">
        <f>[13]VPO1!$N18</f>
        <v>0</v>
      </c>
      <c r="M16" s="57">
        <f t="shared" si="3"/>
        <v>0</v>
      </c>
      <c r="N16" s="60">
        <v>0</v>
      </c>
      <c r="O16" s="85">
        <f>[13]VPO1!$R18+[13]VPO1!$S18+[12]VPO7!$G17</f>
        <v>0</v>
      </c>
      <c r="P16" s="57">
        <f t="shared" si="4"/>
        <v>0</v>
      </c>
      <c r="Q16" s="31">
        <v>3</v>
      </c>
      <c r="R16" s="46">
        <f>'[7]1'!$L19</f>
        <v>3</v>
      </c>
      <c r="S16" s="57">
        <f t="shared" si="5"/>
        <v>100</v>
      </c>
      <c r="T16" s="31">
        <v>3</v>
      </c>
      <c r="U16" s="46">
        <f>[12]VPO7!$L17+[13]VPO1!$T18</f>
        <v>1</v>
      </c>
      <c r="V16" s="57">
        <f t="shared" si="6"/>
        <v>33.333333333333329</v>
      </c>
      <c r="W16" s="31">
        <v>2</v>
      </c>
      <c r="X16" s="46">
        <f>[13]VPO1!$T18</f>
        <v>0</v>
      </c>
      <c r="Y16" s="57">
        <f t="shared" si="7"/>
        <v>0</v>
      </c>
      <c r="Z16" s="31">
        <v>2</v>
      </c>
      <c r="AA16" s="46">
        <f>[13]VPO1!$U18</f>
        <v>0</v>
      </c>
      <c r="AB16" s="57">
        <f t="shared" si="8"/>
        <v>0</v>
      </c>
      <c r="AC16" s="29"/>
      <c r="AD16" s="32"/>
    </row>
    <row r="17" spans="1:30" s="33" customFormat="1" ht="18" customHeight="1" x14ac:dyDescent="0.25">
      <c r="A17" s="52" t="s">
        <v>36</v>
      </c>
      <c r="B17" s="60">
        <v>3</v>
      </c>
      <c r="C17" s="85">
        <f>[12]VPO7!$L18+[12]VPO7!$J18-[12]VPO7!$K18+[13]VPO1!$B19</f>
        <v>2</v>
      </c>
      <c r="D17" s="57">
        <f t="shared" si="0"/>
        <v>66.666666666666657</v>
      </c>
      <c r="E17" s="60">
        <v>2</v>
      </c>
      <c r="F17" s="85">
        <f>[13]VPO1!$B19</f>
        <v>2</v>
      </c>
      <c r="G17" s="57">
        <f t="shared" si="1"/>
        <v>100</v>
      </c>
      <c r="H17" s="60">
        <v>1</v>
      </c>
      <c r="I17" s="85">
        <f>[13]VPO1!$E19+[12]VPO7!$D18</f>
        <v>0</v>
      </c>
      <c r="J17" s="57">
        <f t="shared" si="2"/>
        <v>0</v>
      </c>
      <c r="K17" s="60">
        <v>0</v>
      </c>
      <c r="L17" s="85">
        <f>[13]VPO1!$N19</f>
        <v>0</v>
      </c>
      <c r="M17" s="57">
        <f t="shared" si="3"/>
        <v>0</v>
      </c>
      <c r="N17" s="60">
        <v>0</v>
      </c>
      <c r="O17" s="85">
        <f>[13]VPO1!$R19+[13]VPO1!$S19+[12]VPO7!$G18</f>
        <v>0</v>
      </c>
      <c r="P17" s="57">
        <f t="shared" si="4"/>
        <v>0</v>
      </c>
      <c r="Q17" s="31">
        <v>2</v>
      </c>
      <c r="R17" s="46">
        <f>'[7]1'!$L20</f>
        <v>2</v>
      </c>
      <c r="S17" s="57">
        <f t="shared" si="5"/>
        <v>100</v>
      </c>
      <c r="T17" s="31">
        <v>2</v>
      </c>
      <c r="U17" s="46">
        <f>[12]VPO7!$L18+[13]VPO1!$T19</f>
        <v>2</v>
      </c>
      <c r="V17" s="57">
        <f t="shared" si="6"/>
        <v>100</v>
      </c>
      <c r="W17" s="31">
        <v>2</v>
      </c>
      <c r="X17" s="46">
        <f>[13]VPO1!$T19</f>
        <v>2</v>
      </c>
      <c r="Y17" s="57">
        <f t="shared" si="7"/>
        <v>100</v>
      </c>
      <c r="Z17" s="31">
        <v>0</v>
      </c>
      <c r="AA17" s="46">
        <f>[13]VPO1!$U19</f>
        <v>2</v>
      </c>
      <c r="AB17" s="57">
        <f t="shared" si="8"/>
        <v>0</v>
      </c>
      <c r="AC17" s="29"/>
      <c r="AD17" s="32"/>
    </row>
    <row r="18" spans="1:30" s="33" customFormat="1" ht="18" customHeight="1" x14ac:dyDescent="0.25">
      <c r="A18" s="52" t="s">
        <v>37</v>
      </c>
      <c r="B18" s="60">
        <v>2</v>
      </c>
      <c r="C18" s="85">
        <f>[12]VPO7!$L19+[12]VPO7!$J19-[12]VPO7!$K19+[13]VPO1!$B20</f>
        <v>2</v>
      </c>
      <c r="D18" s="57">
        <f t="shared" si="0"/>
        <v>100</v>
      </c>
      <c r="E18" s="60">
        <v>2</v>
      </c>
      <c r="F18" s="85">
        <f>[13]VPO1!$B20</f>
        <v>2</v>
      </c>
      <c r="G18" s="57">
        <f t="shared" si="1"/>
        <v>100</v>
      </c>
      <c r="H18" s="60">
        <v>0</v>
      </c>
      <c r="I18" s="85">
        <f>[13]VPO1!$E20+[12]VPO7!$D19</f>
        <v>0</v>
      </c>
      <c r="J18" s="57">
        <f t="shared" si="2"/>
        <v>0</v>
      </c>
      <c r="K18" s="60">
        <v>0</v>
      </c>
      <c r="L18" s="85">
        <f>[13]VPO1!$N20</f>
        <v>0</v>
      </c>
      <c r="M18" s="57">
        <f t="shared" si="3"/>
        <v>0</v>
      </c>
      <c r="N18" s="60">
        <v>0</v>
      </c>
      <c r="O18" s="85">
        <f>[13]VPO1!$R20+[13]VPO1!$S20+[12]VPO7!$G19</f>
        <v>0</v>
      </c>
      <c r="P18" s="57">
        <f t="shared" si="4"/>
        <v>0</v>
      </c>
      <c r="Q18" s="31">
        <v>2</v>
      </c>
      <c r="R18" s="46">
        <f>'[7]1'!$L21</f>
        <v>2</v>
      </c>
      <c r="S18" s="57">
        <f t="shared" si="5"/>
        <v>100</v>
      </c>
      <c r="T18" s="31">
        <v>2</v>
      </c>
      <c r="U18" s="46">
        <f>[12]VPO7!$L19+[13]VPO1!$T20</f>
        <v>1</v>
      </c>
      <c r="V18" s="57">
        <f t="shared" si="6"/>
        <v>50</v>
      </c>
      <c r="W18" s="31">
        <v>2</v>
      </c>
      <c r="X18" s="46">
        <f>[13]VPO1!$T20</f>
        <v>1</v>
      </c>
      <c r="Y18" s="57">
        <f t="shared" si="7"/>
        <v>50</v>
      </c>
      <c r="Z18" s="31">
        <v>0</v>
      </c>
      <c r="AA18" s="46">
        <f>[13]VPO1!$U20</f>
        <v>0</v>
      </c>
      <c r="AB18" s="57">
        <f t="shared" si="8"/>
        <v>0</v>
      </c>
      <c r="AC18" s="29"/>
      <c r="AD18" s="32"/>
    </row>
    <row r="19" spans="1:30" s="33" customFormat="1" ht="18" customHeight="1" x14ac:dyDescent="0.25">
      <c r="A19" s="52" t="s">
        <v>38</v>
      </c>
      <c r="B19" s="60">
        <v>10</v>
      </c>
      <c r="C19" s="85">
        <f>[12]VPO7!$L20+[12]VPO7!$J20-[12]VPO7!$K20+[13]VPO1!$B21</f>
        <v>11</v>
      </c>
      <c r="D19" s="57">
        <f t="shared" si="0"/>
        <v>110.00000000000001</v>
      </c>
      <c r="E19" s="60">
        <v>9</v>
      </c>
      <c r="F19" s="85">
        <f>[13]VPO1!$B21</f>
        <v>9</v>
      </c>
      <c r="G19" s="57">
        <f t="shared" si="1"/>
        <v>100</v>
      </c>
      <c r="H19" s="60">
        <v>3</v>
      </c>
      <c r="I19" s="85">
        <f>[13]VPO1!$E21+[12]VPO7!$D20</f>
        <v>3</v>
      </c>
      <c r="J19" s="57">
        <f t="shared" si="2"/>
        <v>100</v>
      </c>
      <c r="K19" s="60">
        <v>0</v>
      </c>
      <c r="L19" s="85">
        <f>[13]VPO1!$N21</f>
        <v>0</v>
      </c>
      <c r="M19" s="57">
        <f t="shared" si="3"/>
        <v>0</v>
      </c>
      <c r="N19" s="60">
        <v>0</v>
      </c>
      <c r="O19" s="85">
        <f>[13]VPO1!$R21+[13]VPO1!$S21+[12]VPO7!$G20</f>
        <v>0</v>
      </c>
      <c r="P19" s="57">
        <f t="shared" si="4"/>
        <v>0</v>
      </c>
      <c r="Q19" s="31">
        <v>7</v>
      </c>
      <c r="R19" s="46">
        <f>'[7]1'!$L22</f>
        <v>9</v>
      </c>
      <c r="S19" s="57">
        <f t="shared" si="5"/>
        <v>128.57142857142858</v>
      </c>
      <c r="T19" s="31">
        <v>5</v>
      </c>
      <c r="U19" s="46">
        <f>[12]VPO7!$L20+[13]VPO1!$T21</f>
        <v>5</v>
      </c>
      <c r="V19" s="57">
        <f t="shared" si="6"/>
        <v>100</v>
      </c>
      <c r="W19" s="31">
        <v>4</v>
      </c>
      <c r="X19" s="46">
        <f>[13]VPO1!$T21</f>
        <v>3</v>
      </c>
      <c r="Y19" s="57">
        <f t="shared" si="7"/>
        <v>75</v>
      </c>
      <c r="Z19" s="31">
        <v>2</v>
      </c>
      <c r="AA19" s="46">
        <f>[13]VPO1!$U21</f>
        <v>2</v>
      </c>
      <c r="AB19" s="57">
        <f t="shared" si="8"/>
        <v>100</v>
      </c>
      <c r="AC19" s="29"/>
      <c r="AD19" s="32"/>
    </row>
    <row r="20" spans="1:30" s="33" customFormat="1" ht="18" customHeight="1" x14ac:dyDescent="0.25">
      <c r="A20" s="52" t="s">
        <v>39</v>
      </c>
      <c r="B20" s="60">
        <v>2</v>
      </c>
      <c r="C20" s="85">
        <f>[12]VPO7!$L21+[12]VPO7!$J21-[12]VPO7!$K21+[13]VPO1!$B22</f>
        <v>1</v>
      </c>
      <c r="D20" s="57">
        <f t="shared" si="0"/>
        <v>50</v>
      </c>
      <c r="E20" s="60">
        <v>2</v>
      </c>
      <c r="F20" s="85">
        <f>[13]VPO1!$B22</f>
        <v>1</v>
      </c>
      <c r="G20" s="57">
        <f t="shared" si="1"/>
        <v>50</v>
      </c>
      <c r="H20" s="60">
        <v>2</v>
      </c>
      <c r="I20" s="85">
        <f>[13]VPO1!$E22+[12]VPO7!$D21</f>
        <v>0</v>
      </c>
      <c r="J20" s="57">
        <f t="shared" si="2"/>
        <v>0</v>
      </c>
      <c r="K20" s="60">
        <v>0</v>
      </c>
      <c r="L20" s="85">
        <f>[13]VPO1!$N22</f>
        <v>0</v>
      </c>
      <c r="M20" s="57">
        <f t="shared" si="3"/>
        <v>0</v>
      </c>
      <c r="N20" s="60">
        <v>0</v>
      </c>
      <c r="O20" s="85">
        <f>[13]VPO1!$R22+[13]VPO1!$S22+[12]VPO7!$G21</f>
        <v>0</v>
      </c>
      <c r="P20" s="57">
        <f t="shared" si="4"/>
        <v>0</v>
      </c>
      <c r="Q20" s="31">
        <v>2</v>
      </c>
      <c r="R20" s="46">
        <f>'[7]1'!$L23</f>
        <v>1</v>
      </c>
      <c r="S20" s="57">
        <f t="shared" si="5"/>
        <v>50</v>
      </c>
      <c r="T20" s="31">
        <v>0</v>
      </c>
      <c r="U20" s="46">
        <f>[12]VPO7!$L21+[13]VPO1!$T22</f>
        <v>1</v>
      </c>
      <c r="V20" s="57">
        <f t="shared" si="6"/>
        <v>0</v>
      </c>
      <c r="W20" s="31">
        <v>0</v>
      </c>
      <c r="X20" s="46">
        <f>[13]VPO1!$T22</f>
        <v>1</v>
      </c>
      <c r="Y20" s="57">
        <f t="shared" si="7"/>
        <v>0</v>
      </c>
      <c r="Z20" s="31">
        <v>0</v>
      </c>
      <c r="AA20" s="46">
        <f>[13]VPO1!$U22</f>
        <v>0</v>
      </c>
      <c r="AB20" s="57">
        <f t="shared" si="8"/>
        <v>0</v>
      </c>
      <c r="AC20" s="29"/>
      <c r="AD20" s="32"/>
    </row>
    <row r="21" spans="1:30" s="33" customFormat="1" ht="18" customHeight="1" x14ac:dyDescent="0.25">
      <c r="A21" s="52" t="s">
        <v>40</v>
      </c>
      <c r="B21" s="60">
        <v>4</v>
      </c>
      <c r="C21" s="85">
        <f>[12]VPO7!$L22+[12]VPO7!$J22-[12]VPO7!$K22+[13]VPO1!$B23</f>
        <v>1</v>
      </c>
      <c r="D21" s="57">
        <f t="shared" si="0"/>
        <v>25</v>
      </c>
      <c r="E21" s="60">
        <v>4</v>
      </c>
      <c r="F21" s="85">
        <f>[13]VPO1!$B23</f>
        <v>1</v>
      </c>
      <c r="G21" s="57">
        <f t="shared" si="1"/>
        <v>25</v>
      </c>
      <c r="H21" s="60">
        <v>0</v>
      </c>
      <c r="I21" s="85">
        <f>[13]VPO1!$E23+[12]VPO7!$D22</f>
        <v>0</v>
      </c>
      <c r="J21" s="57">
        <f t="shared" si="2"/>
        <v>0</v>
      </c>
      <c r="K21" s="60">
        <v>0</v>
      </c>
      <c r="L21" s="85">
        <f>[13]VPO1!$N23</f>
        <v>0</v>
      </c>
      <c r="M21" s="57">
        <f t="shared" si="3"/>
        <v>0</v>
      </c>
      <c r="N21" s="60">
        <v>0</v>
      </c>
      <c r="O21" s="85">
        <f>[13]VPO1!$R23+[13]VPO1!$S23+[12]VPO7!$G22</f>
        <v>0</v>
      </c>
      <c r="P21" s="57">
        <f t="shared" si="4"/>
        <v>0</v>
      </c>
      <c r="Q21" s="31">
        <v>3</v>
      </c>
      <c r="R21" s="46">
        <f>'[7]1'!$L24</f>
        <v>1</v>
      </c>
      <c r="S21" s="57">
        <f t="shared" si="5"/>
        <v>33.333333333333329</v>
      </c>
      <c r="T21" s="31">
        <v>2</v>
      </c>
      <c r="U21" s="46">
        <f>[12]VPO7!$L22+[13]VPO1!$T23</f>
        <v>0</v>
      </c>
      <c r="V21" s="57">
        <f t="shared" si="6"/>
        <v>0</v>
      </c>
      <c r="W21" s="31">
        <v>2</v>
      </c>
      <c r="X21" s="46">
        <f>[13]VPO1!$T23</f>
        <v>0</v>
      </c>
      <c r="Y21" s="57">
        <f t="shared" si="7"/>
        <v>0</v>
      </c>
      <c r="Z21" s="31">
        <v>1</v>
      </c>
      <c r="AA21" s="46">
        <f>[13]VPO1!$U23</f>
        <v>0</v>
      </c>
      <c r="AB21" s="57">
        <f t="shared" si="8"/>
        <v>0</v>
      </c>
      <c r="AC21" s="29"/>
      <c r="AD21" s="32"/>
    </row>
    <row r="22" spans="1:30" s="33" customFormat="1" ht="18" customHeight="1" x14ac:dyDescent="0.25">
      <c r="A22" s="52" t="s">
        <v>41</v>
      </c>
      <c r="B22" s="61">
        <v>3</v>
      </c>
      <c r="C22" s="85">
        <f>[12]VPO7!$L23+[12]VPO7!$J23-[12]VPO7!$K23+[13]VPO1!$B24</f>
        <v>3</v>
      </c>
      <c r="D22" s="57">
        <f t="shared" si="0"/>
        <v>100</v>
      </c>
      <c r="E22" s="61">
        <v>3</v>
      </c>
      <c r="F22" s="85">
        <f>[13]VPO1!$B24</f>
        <v>3</v>
      </c>
      <c r="G22" s="57">
        <f t="shared" si="1"/>
        <v>100</v>
      </c>
      <c r="H22" s="61">
        <v>1</v>
      </c>
      <c r="I22" s="85">
        <f>[13]VPO1!$E24+[12]VPO7!$D23</f>
        <v>2</v>
      </c>
      <c r="J22" s="57">
        <f t="shared" si="2"/>
        <v>200</v>
      </c>
      <c r="K22" s="61">
        <v>0</v>
      </c>
      <c r="L22" s="85">
        <f>[13]VPO1!$N24</f>
        <v>0</v>
      </c>
      <c r="M22" s="57">
        <f t="shared" si="3"/>
        <v>0</v>
      </c>
      <c r="N22" s="61">
        <v>0</v>
      </c>
      <c r="O22" s="85">
        <f>[13]VPO1!$R24+[13]VPO1!$S24+[12]VPO7!$G23</f>
        <v>0</v>
      </c>
      <c r="P22" s="57">
        <f t="shared" si="4"/>
        <v>0</v>
      </c>
      <c r="Q22" s="31">
        <v>0</v>
      </c>
      <c r="R22" s="46">
        <f>'[7]1'!$L25</f>
        <v>3</v>
      </c>
      <c r="S22" s="57">
        <f t="shared" si="5"/>
        <v>0</v>
      </c>
      <c r="T22" s="31">
        <v>0</v>
      </c>
      <c r="U22" s="46">
        <f>[12]VPO7!$L23+[13]VPO1!$T24</f>
        <v>0</v>
      </c>
      <c r="V22" s="57">
        <f t="shared" si="6"/>
        <v>0</v>
      </c>
      <c r="W22" s="31">
        <v>0</v>
      </c>
      <c r="X22" s="46">
        <f>[13]VPO1!$T24</f>
        <v>0</v>
      </c>
      <c r="Y22" s="57">
        <f t="shared" si="7"/>
        <v>0</v>
      </c>
      <c r="Z22" s="31">
        <v>0</v>
      </c>
      <c r="AA22" s="46">
        <f>[13]VPO1!$U24</f>
        <v>0</v>
      </c>
      <c r="AB22" s="57">
        <f t="shared" si="8"/>
        <v>0</v>
      </c>
      <c r="AC22" s="29"/>
      <c r="AD22" s="32"/>
    </row>
    <row r="23" spans="1:30" s="33" customFormat="1" ht="18" customHeight="1" x14ac:dyDescent="0.25">
      <c r="A23" s="52" t="s">
        <v>42</v>
      </c>
      <c r="B23" s="60">
        <v>9</v>
      </c>
      <c r="C23" s="85">
        <f>[12]VPO7!$L24+[12]VPO7!$J24-[12]VPO7!$K24+[13]VPO1!$B25</f>
        <v>6</v>
      </c>
      <c r="D23" s="57">
        <f t="shared" si="0"/>
        <v>66.666666666666657</v>
      </c>
      <c r="E23" s="60">
        <v>8</v>
      </c>
      <c r="F23" s="85">
        <f>[13]VPO1!$B25</f>
        <v>4</v>
      </c>
      <c r="G23" s="57">
        <f t="shared" si="1"/>
        <v>50</v>
      </c>
      <c r="H23" s="60">
        <v>2</v>
      </c>
      <c r="I23" s="85">
        <f>[13]VPO1!$E25+[12]VPO7!$D24</f>
        <v>4</v>
      </c>
      <c r="J23" s="57">
        <f t="shared" si="2"/>
        <v>200</v>
      </c>
      <c r="K23" s="60">
        <v>1</v>
      </c>
      <c r="L23" s="85">
        <f>[13]VPO1!$N25</f>
        <v>0</v>
      </c>
      <c r="M23" s="57">
        <f t="shared" si="3"/>
        <v>0</v>
      </c>
      <c r="N23" s="60">
        <v>1</v>
      </c>
      <c r="O23" s="85">
        <f>[13]VPO1!$R25+[13]VPO1!$S25+[12]VPO7!$G24</f>
        <v>2</v>
      </c>
      <c r="P23" s="57">
        <f t="shared" si="4"/>
        <v>200</v>
      </c>
      <c r="Q23" s="31">
        <v>7</v>
      </c>
      <c r="R23" s="46">
        <f>'[7]1'!$L26</f>
        <v>1</v>
      </c>
      <c r="S23" s="57">
        <f t="shared" si="5"/>
        <v>14.285714285714285</v>
      </c>
      <c r="T23" s="31">
        <v>5</v>
      </c>
      <c r="U23" s="46">
        <f>[12]VPO7!$L24+[13]VPO1!$T25</f>
        <v>2</v>
      </c>
      <c r="V23" s="57">
        <f t="shared" si="6"/>
        <v>40</v>
      </c>
      <c r="W23" s="31">
        <v>4</v>
      </c>
      <c r="X23" s="46">
        <f>[13]VPO1!$T25</f>
        <v>0</v>
      </c>
      <c r="Y23" s="57">
        <f t="shared" si="7"/>
        <v>0</v>
      </c>
      <c r="Z23" s="31">
        <v>3</v>
      </c>
      <c r="AA23" s="46">
        <f>[13]VPO1!$U25</f>
        <v>0</v>
      </c>
      <c r="AB23" s="57">
        <f t="shared" si="8"/>
        <v>0</v>
      </c>
      <c r="AC23" s="29"/>
      <c r="AD23" s="32"/>
    </row>
    <row r="24" spans="1:30" s="33" customFormat="1" ht="18" customHeight="1" x14ac:dyDescent="0.25">
      <c r="A24" s="52" t="s">
        <v>43</v>
      </c>
      <c r="B24" s="60">
        <v>6</v>
      </c>
      <c r="C24" s="85">
        <f>[12]VPO7!$L25+[12]VPO7!$J25-[12]VPO7!$K25+[13]VPO1!$B26</f>
        <v>5</v>
      </c>
      <c r="D24" s="57">
        <f t="shared" si="0"/>
        <v>83.333333333333343</v>
      </c>
      <c r="E24" s="60">
        <v>5</v>
      </c>
      <c r="F24" s="85">
        <f>[13]VPO1!$B26</f>
        <v>4</v>
      </c>
      <c r="G24" s="57">
        <f t="shared" si="1"/>
        <v>80</v>
      </c>
      <c r="H24" s="60">
        <v>0</v>
      </c>
      <c r="I24" s="85">
        <f>[13]VPO1!$E26+[12]VPO7!$D25</f>
        <v>1</v>
      </c>
      <c r="J24" s="57">
        <f t="shared" si="2"/>
        <v>0</v>
      </c>
      <c r="K24" s="60">
        <v>0</v>
      </c>
      <c r="L24" s="85">
        <f>[13]VPO1!$N26</f>
        <v>0</v>
      </c>
      <c r="M24" s="57">
        <f t="shared" si="3"/>
        <v>0</v>
      </c>
      <c r="N24" s="60">
        <v>0</v>
      </c>
      <c r="O24" s="85">
        <f>[13]VPO1!$R26+[13]VPO1!$S26+[12]VPO7!$G25</f>
        <v>0</v>
      </c>
      <c r="P24" s="57">
        <f t="shared" si="4"/>
        <v>0</v>
      </c>
      <c r="Q24" s="31">
        <v>5</v>
      </c>
      <c r="R24" s="46">
        <f>'[7]1'!$L27</f>
        <v>4</v>
      </c>
      <c r="S24" s="57">
        <f t="shared" si="5"/>
        <v>80</v>
      </c>
      <c r="T24" s="31">
        <v>3</v>
      </c>
      <c r="U24" s="46">
        <f>[12]VPO7!$L25+[13]VPO1!$T26</f>
        <v>0</v>
      </c>
      <c r="V24" s="57">
        <f t="shared" si="6"/>
        <v>0</v>
      </c>
      <c r="W24" s="31">
        <v>2</v>
      </c>
      <c r="X24" s="46">
        <f>[13]VPO1!$T26</f>
        <v>0</v>
      </c>
      <c r="Y24" s="57">
        <f t="shared" si="7"/>
        <v>0</v>
      </c>
      <c r="Z24" s="31">
        <v>1</v>
      </c>
      <c r="AA24" s="46">
        <f>[13]VPO1!$U26</f>
        <v>0</v>
      </c>
      <c r="AB24" s="57">
        <f t="shared" si="8"/>
        <v>0</v>
      </c>
      <c r="AC24" s="29"/>
      <c r="AD24" s="32"/>
    </row>
    <row r="25" spans="1:30" s="33" customFormat="1" ht="18" customHeight="1" x14ac:dyDescent="0.25">
      <c r="A25" s="53" t="s">
        <v>44</v>
      </c>
      <c r="B25" s="60">
        <v>1</v>
      </c>
      <c r="C25" s="85">
        <f>[12]VPO7!$L26+[12]VPO7!$J26-[12]VPO7!$K26+[13]VPO1!$B27</f>
        <v>1</v>
      </c>
      <c r="D25" s="57">
        <f t="shared" si="0"/>
        <v>100</v>
      </c>
      <c r="E25" s="60">
        <v>1</v>
      </c>
      <c r="F25" s="85">
        <f>[13]VPO1!$B27</f>
        <v>1</v>
      </c>
      <c r="G25" s="57">
        <f t="shared" si="1"/>
        <v>100</v>
      </c>
      <c r="H25" s="60">
        <v>0</v>
      </c>
      <c r="I25" s="85">
        <f>[13]VPO1!$E27+[12]VPO7!$D26</f>
        <v>0</v>
      </c>
      <c r="J25" s="57">
        <f t="shared" si="2"/>
        <v>0</v>
      </c>
      <c r="K25" s="60">
        <v>0</v>
      </c>
      <c r="L25" s="85">
        <f>[13]VPO1!$N27</f>
        <v>0</v>
      </c>
      <c r="M25" s="57">
        <f t="shared" si="3"/>
        <v>0</v>
      </c>
      <c r="N25" s="60">
        <v>0</v>
      </c>
      <c r="O25" s="85">
        <f>[13]VPO1!$R27+[13]VPO1!$S27+[12]VPO7!$G26</f>
        <v>1</v>
      </c>
      <c r="P25" s="57">
        <f t="shared" si="4"/>
        <v>0</v>
      </c>
      <c r="Q25" s="31">
        <v>1</v>
      </c>
      <c r="R25" s="46">
        <f>'[7]1'!$L28</f>
        <v>1</v>
      </c>
      <c r="S25" s="57">
        <f t="shared" si="5"/>
        <v>100</v>
      </c>
      <c r="T25" s="31">
        <v>0</v>
      </c>
      <c r="U25" s="46">
        <f>[12]VPO7!$L26+[13]VPO1!$T27</f>
        <v>1</v>
      </c>
      <c r="V25" s="57">
        <f t="shared" si="6"/>
        <v>0</v>
      </c>
      <c r="W25" s="31">
        <v>0</v>
      </c>
      <c r="X25" s="46">
        <f>[13]VPO1!$T27</f>
        <v>1</v>
      </c>
      <c r="Y25" s="57">
        <f t="shared" si="7"/>
        <v>0</v>
      </c>
      <c r="Z25" s="31">
        <v>0</v>
      </c>
      <c r="AA25" s="46">
        <f>[13]VPO1!$U27</f>
        <v>1</v>
      </c>
      <c r="AB25" s="57">
        <f t="shared" si="8"/>
        <v>0</v>
      </c>
      <c r="AC25" s="29"/>
      <c r="AD25" s="32"/>
    </row>
    <row r="26" spans="1:30" s="33" customFormat="1" ht="18" customHeight="1" x14ac:dyDescent="0.25">
      <c r="A26" s="52" t="s">
        <v>45</v>
      </c>
      <c r="B26" s="60">
        <v>85</v>
      </c>
      <c r="C26" s="85">
        <f>[12]VPO7!$L27+[12]VPO7!$J27-[12]VPO7!$K27+[13]VPO1!$B28</f>
        <v>105</v>
      </c>
      <c r="D26" s="57">
        <f t="shared" si="0"/>
        <v>123.52941176470588</v>
      </c>
      <c r="E26" s="60">
        <v>46</v>
      </c>
      <c r="F26" s="85">
        <f>[13]VPO1!$B28</f>
        <v>57</v>
      </c>
      <c r="G26" s="57">
        <f t="shared" si="1"/>
        <v>123.91304347826086</v>
      </c>
      <c r="H26" s="60">
        <v>8</v>
      </c>
      <c r="I26" s="85">
        <f>[13]VPO1!$E28+[12]VPO7!$D27</f>
        <v>10</v>
      </c>
      <c r="J26" s="57">
        <f t="shared" si="2"/>
        <v>125</v>
      </c>
      <c r="K26" s="60">
        <v>2</v>
      </c>
      <c r="L26" s="85">
        <f>[13]VPO1!$N28</f>
        <v>2</v>
      </c>
      <c r="M26" s="57">
        <f t="shared" si="3"/>
        <v>100</v>
      </c>
      <c r="N26" s="60">
        <v>1</v>
      </c>
      <c r="O26" s="85">
        <f>[13]VPO1!$R28+[13]VPO1!$S28+[12]VPO7!$G27</f>
        <v>0</v>
      </c>
      <c r="P26" s="57">
        <f t="shared" si="4"/>
        <v>0</v>
      </c>
      <c r="Q26" s="31">
        <v>24</v>
      </c>
      <c r="R26" s="46">
        <f>'[7]1'!$L29</f>
        <v>31</v>
      </c>
      <c r="S26" s="57">
        <f t="shared" si="5"/>
        <v>129.16666666666669</v>
      </c>
      <c r="T26" s="31">
        <v>69</v>
      </c>
      <c r="U26" s="46">
        <f>[12]VPO7!$L27+[13]VPO1!$T28</f>
        <v>59</v>
      </c>
      <c r="V26" s="57">
        <f t="shared" si="6"/>
        <v>85.507246376811594</v>
      </c>
      <c r="W26" s="31">
        <v>30</v>
      </c>
      <c r="X26" s="46">
        <f>[13]VPO1!$T28</f>
        <v>26</v>
      </c>
      <c r="Y26" s="57">
        <f t="shared" si="7"/>
        <v>86.666666666666671</v>
      </c>
      <c r="Z26" s="31">
        <v>24</v>
      </c>
      <c r="AA26" s="46">
        <f>[13]VPO1!$U28</f>
        <v>18</v>
      </c>
      <c r="AB26" s="57">
        <f t="shared" si="8"/>
        <v>75</v>
      </c>
      <c r="AC26" s="29"/>
      <c r="AD26" s="32"/>
    </row>
    <row r="27" spans="1:30" s="33" customFormat="1" ht="18" customHeight="1" x14ac:dyDescent="0.25">
      <c r="A27" s="52" t="s">
        <v>46</v>
      </c>
      <c r="B27" s="60">
        <v>23</v>
      </c>
      <c r="C27" s="85">
        <f>[12]VPO7!$L28+[12]VPO7!$J28-[12]VPO7!$K28+[13]VPO1!$B29</f>
        <v>17</v>
      </c>
      <c r="D27" s="57">
        <f t="shared" si="0"/>
        <v>73.91304347826086</v>
      </c>
      <c r="E27" s="60">
        <v>6</v>
      </c>
      <c r="F27" s="85">
        <f>[13]VPO1!$B29</f>
        <v>3</v>
      </c>
      <c r="G27" s="57">
        <f t="shared" si="1"/>
        <v>50</v>
      </c>
      <c r="H27" s="60">
        <v>4</v>
      </c>
      <c r="I27" s="85">
        <f>[13]VPO1!$E29+[12]VPO7!$D28</f>
        <v>0</v>
      </c>
      <c r="J27" s="57">
        <f t="shared" si="2"/>
        <v>0</v>
      </c>
      <c r="K27" s="60">
        <v>0</v>
      </c>
      <c r="L27" s="85">
        <f>[13]VPO1!$N29</f>
        <v>0</v>
      </c>
      <c r="M27" s="57">
        <f t="shared" si="3"/>
        <v>0</v>
      </c>
      <c r="N27" s="60">
        <v>0</v>
      </c>
      <c r="O27" s="85">
        <f>[13]VPO1!$R29+[13]VPO1!$S29+[12]VPO7!$G28</f>
        <v>1</v>
      </c>
      <c r="P27" s="57">
        <f t="shared" si="4"/>
        <v>0</v>
      </c>
      <c r="Q27" s="31">
        <v>6</v>
      </c>
      <c r="R27" s="46">
        <f>'[7]1'!$L30</f>
        <v>3</v>
      </c>
      <c r="S27" s="57">
        <f t="shared" si="5"/>
        <v>50</v>
      </c>
      <c r="T27" s="31">
        <v>17</v>
      </c>
      <c r="U27" s="46">
        <f>[12]VPO7!$L28+[13]VPO1!$T29</f>
        <v>13</v>
      </c>
      <c r="V27" s="57">
        <f t="shared" si="6"/>
        <v>76.470588235294116</v>
      </c>
      <c r="W27" s="31">
        <v>3</v>
      </c>
      <c r="X27" s="46">
        <f>[13]VPO1!$T29</f>
        <v>0</v>
      </c>
      <c r="Y27" s="57">
        <f t="shared" si="7"/>
        <v>0</v>
      </c>
      <c r="Z27" s="31">
        <v>1</v>
      </c>
      <c r="AA27" s="46">
        <f>[13]VPO1!$U29</f>
        <v>0</v>
      </c>
      <c r="AB27" s="57">
        <f t="shared" si="8"/>
        <v>0</v>
      </c>
      <c r="AC27" s="29"/>
      <c r="AD27" s="32"/>
    </row>
    <row r="28" spans="1:30" s="33" customFormat="1" ht="18" customHeight="1" x14ac:dyDescent="0.25">
      <c r="A28" s="54" t="s">
        <v>47</v>
      </c>
      <c r="B28" s="60">
        <v>20</v>
      </c>
      <c r="C28" s="85">
        <f>[12]VPO7!$L29+[12]VPO7!$J29-[12]VPO7!$K29+[13]VPO1!$B30</f>
        <v>21</v>
      </c>
      <c r="D28" s="57">
        <f t="shared" si="0"/>
        <v>105</v>
      </c>
      <c r="E28" s="60">
        <v>15</v>
      </c>
      <c r="F28" s="85">
        <f>[13]VPO1!$B30</f>
        <v>15</v>
      </c>
      <c r="G28" s="57">
        <f t="shared" si="1"/>
        <v>100</v>
      </c>
      <c r="H28" s="60">
        <v>7</v>
      </c>
      <c r="I28" s="85">
        <f>[13]VPO1!$E30+[12]VPO7!$D29</f>
        <v>7</v>
      </c>
      <c r="J28" s="57">
        <f t="shared" si="2"/>
        <v>100</v>
      </c>
      <c r="K28" s="60">
        <v>1</v>
      </c>
      <c r="L28" s="85">
        <f>[13]VPO1!$N30</f>
        <v>0</v>
      </c>
      <c r="M28" s="57">
        <f t="shared" si="3"/>
        <v>0</v>
      </c>
      <c r="N28" s="60">
        <v>0</v>
      </c>
      <c r="O28" s="85">
        <f>[13]VPO1!$R30+[13]VPO1!$S30+[12]VPO7!$G29</f>
        <v>0</v>
      </c>
      <c r="P28" s="57">
        <f t="shared" si="4"/>
        <v>0</v>
      </c>
      <c r="Q28" s="31">
        <v>14</v>
      </c>
      <c r="R28" s="46">
        <f>'[7]1'!$L31</f>
        <v>14</v>
      </c>
      <c r="S28" s="57">
        <f t="shared" si="5"/>
        <v>100</v>
      </c>
      <c r="T28" s="31">
        <v>13</v>
      </c>
      <c r="U28" s="46">
        <f>[12]VPO7!$L29+[13]VPO1!$T30</f>
        <v>4</v>
      </c>
      <c r="V28" s="57">
        <f t="shared" si="6"/>
        <v>30.76923076923077</v>
      </c>
      <c r="W28" s="31">
        <v>9</v>
      </c>
      <c r="X28" s="46">
        <f>[13]VPO1!$T30</f>
        <v>2</v>
      </c>
      <c r="Y28" s="57">
        <f t="shared" si="7"/>
        <v>22.222222222222221</v>
      </c>
      <c r="Z28" s="31">
        <v>6</v>
      </c>
      <c r="AA28" s="46">
        <f>[13]VPO1!$U30</f>
        <v>1</v>
      </c>
      <c r="AB28" s="57">
        <f t="shared" si="8"/>
        <v>16.666666666666664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A2" sqref="A2:E2"/>
    </sheetView>
  </sheetViews>
  <sheetFormatPr defaultColWidth="8" defaultRowHeight="12.75" x14ac:dyDescent="0.2"/>
  <cols>
    <col min="1" max="1" width="60.85546875" style="2" customWidth="1"/>
    <col min="2" max="2" width="25.140625" style="2" customWidth="1"/>
    <col min="3" max="3" width="24.5703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2" t="s">
        <v>51</v>
      </c>
      <c r="B1" s="92"/>
      <c r="C1" s="92"/>
      <c r="D1" s="92"/>
      <c r="E1" s="92"/>
    </row>
    <row r="2" spans="1:11" ht="28.5" customHeight="1" x14ac:dyDescent="0.2">
      <c r="A2" s="92" t="s">
        <v>22</v>
      </c>
      <c r="B2" s="92"/>
      <c r="C2" s="92"/>
      <c r="D2" s="92"/>
      <c r="E2" s="92"/>
    </row>
    <row r="3" spans="1:11" s="3" customFormat="1" ht="23.25" customHeight="1" x14ac:dyDescent="0.25">
      <c r="A3" s="97" t="s">
        <v>0</v>
      </c>
      <c r="B3" s="93" t="s">
        <v>74</v>
      </c>
      <c r="C3" s="93" t="s">
        <v>75</v>
      </c>
      <c r="D3" s="95" t="s">
        <v>1</v>
      </c>
      <c r="E3" s="96"/>
    </row>
    <row r="4" spans="1:11" s="3" customFormat="1" ht="42" customHeight="1" x14ac:dyDescent="0.25">
      <c r="A4" s="98"/>
      <c r="B4" s="94"/>
      <c r="C4" s="94"/>
      <c r="D4" s="4" t="s">
        <v>2</v>
      </c>
      <c r="E4" s="5" t="s">
        <v>59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52</v>
      </c>
      <c r="B6" s="58">
        <f>'10'!B7</f>
        <v>24960</v>
      </c>
      <c r="C6" s="58">
        <f>'10'!C7</f>
        <v>21721</v>
      </c>
      <c r="D6" s="55">
        <f>IF(B6=0,0,C6/B6)*100</f>
        <v>87.023237179487182</v>
      </c>
      <c r="E6" s="49">
        <f>C6-B6</f>
        <v>-3239</v>
      </c>
      <c r="K6" s="11"/>
    </row>
    <row r="7" spans="1:11" s="3" customFormat="1" ht="31.5" customHeight="1" x14ac:dyDescent="0.25">
      <c r="A7" s="9" t="s">
        <v>53</v>
      </c>
      <c r="B7" s="58">
        <f>'10'!E7</f>
        <v>8978</v>
      </c>
      <c r="C7" s="58">
        <f>'10'!F7</f>
        <v>7853</v>
      </c>
      <c r="D7" s="55">
        <f t="shared" ref="D7:D11" si="0">IF(B7=0,0,C7/B7)*100</f>
        <v>87.469369570060152</v>
      </c>
      <c r="E7" s="49">
        <f t="shared" ref="E7:E11" si="1">C7-B7</f>
        <v>-1125</v>
      </c>
      <c r="K7" s="11"/>
    </row>
    <row r="8" spans="1:11" s="3" customFormat="1" ht="54.75" customHeight="1" x14ac:dyDescent="0.25">
      <c r="A8" s="12" t="s">
        <v>54</v>
      </c>
      <c r="B8" s="58">
        <f>'10'!H7</f>
        <v>3406</v>
      </c>
      <c r="C8" s="58">
        <f>'10'!I7</f>
        <v>2086</v>
      </c>
      <c r="D8" s="55">
        <f t="shared" si="0"/>
        <v>61.244862008220792</v>
      </c>
      <c r="E8" s="49">
        <f t="shared" si="1"/>
        <v>-1320</v>
      </c>
      <c r="K8" s="11"/>
    </row>
    <row r="9" spans="1:11" s="3" customFormat="1" ht="35.25" customHeight="1" x14ac:dyDescent="0.25">
      <c r="A9" s="13" t="s">
        <v>55</v>
      </c>
      <c r="B9" s="58">
        <f>'10'!K7</f>
        <v>339</v>
      </c>
      <c r="C9" s="58">
        <f>'10'!L7</f>
        <v>308</v>
      </c>
      <c r="D9" s="55">
        <f t="shared" si="0"/>
        <v>90.855457227138643</v>
      </c>
      <c r="E9" s="49">
        <f t="shared" si="1"/>
        <v>-31</v>
      </c>
      <c r="K9" s="11"/>
    </row>
    <row r="10" spans="1:11" s="3" customFormat="1" ht="45.75" customHeight="1" x14ac:dyDescent="0.25">
      <c r="A10" s="13" t="s">
        <v>18</v>
      </c>
      <c r="B10" s="58">
        <f>'10'!N7</f>
        <v>279</v>
      </c>
      <c r="C10" s="58">
        <f>'10'!O7</f>
        <v>300</v>
      </c>
      <c r="D10" s="55">
        <f t="shared" si="0"/>
        <v>107.5268817204301</v>
      </c>
      <c r="E10" s="49">
        <f t="shared" si="1"/>
        <v>21</v>
      </c>
      <c r="K10" s="11"/>
    </row>
    <row r="11" spans="1:11" s="3" customFormat="1" ht="55.5" customHeight="1" x14ac:dyDescent="0.25">
      <c r="A11" s="13" t="s">
        <v>56</v>
      </c>
      <c r="B11" s="58">
        <f>'10'!Q7</f>
        <v>7190</v>
      </c>
      <c r="C11" s="58">
        <f>'10'!R7</f>
        <v>6711</v>
      </c>
      <c r="D11" s="55">
        <f t="shared" si="0"/>
        <v>93.337969401947149</v>
      </c>
      <c r="E11" s="49">
        <f t="shared" si="1"/>
        <v>-479</v>
      </c>
      <c r="K11" s="11"/>
    </row>
    <row r="12" spans="1:11" s="3" customFormat="1" ht="12.75" customHeight="1" x14ac:dyDescent="0.25">
      <c r="A12" s="99" t="s">
        <v>4</v>
      </c>
      <c r="B12" s="100"/>
      <c r="C12" s="100"/>
      <c r="D12" s="100"/>
      <c r="E12" s="100"/>
      <c r="K12" s="11"/>
    </row>
    <row r="13" spans="1:11" s="3" customFormat="1" ht="15" customHeight="1" x14ac:dyDescent="0.25">
      <c r="A13" s="101"/>
      <c r="B13" s="102"/>
      <c r="C13" s="102"/>
      <c r="D13" s="102"/>
      <c r="E13" s="102"/>
      <c r="K13" s="11"/>
    </row>
    <row r="14" spans="1:11" s="3" customFormat="1" ht="20.25" customHeight="1" x14ac:dyDescent="0.25">
      <c r="A14" s="97" t="s">
        <v>0</v>
      </c>
      <c r="B14" s="103" t="s">
        <v>76</v>
      </c>
      <c r="C14" s="103" t="s">
        <v>77</v>
      </c>
      <c r="D14" s="95" t="s">
        <v>1</v>
      </c>
      <c r="E14" s="96"/>
      <c r="K14" s="11"/>
    </row>
    <row r="15" spans="1:11" ht="35.25" customHeight="1" x14ac:dyDescent="0.2">
      <c r="A15" s="98"/>
      <c r="B15" s="103"/>
      <c r="C15" s="103"/>
      <c r="D15" s="4" t="s">
        <v>2</v>
      </c>
      <c r="E15" s="5" t="s">
        <v>59</v>
      </c>
      <c r="K15" s="11"/>
    </row>
    <row r="16" spans="1:11" ht="24" customHeight="1" x14ac:dyDescent="0.2">
      <c r="A16" s="9" t="s">
        <v>52</v>
      </c>
      <c r="B16" s="59">
        <f>'10'!T7</f>
        <v>18809</v>
      </c>
      <c r="C16" s="59">
        <f>'10'!U7</f>
        <v>13172</v>
      </c>
      <c r="D16" s="48">
        <f t="shared" ref="D16:D18" si="2">C16/B16%</f>
        <v>70.030304641395077</v>
      </c>
      <c r="E16" s="49">
        <f t="shared" ref="E16:E18" si="3">C16-B16</f>
        <v>-5637</v>
      </c>
      <c r="K16" s="11"/>
    </row>
    <row r="17" spans="1:11" ht="25.5" customHeight="1" x14ac:dyDescent="0.2">
      <c r="A17" s="1" t="s">
        <v>53</v>
      </c>
      <c r="B17" s="59">
        <f>'10'!W7</f>
        <v>4026</v>
      </c>
      <c r="C17" s="59">
        <f>'10'!X7</f>
        <v>2501</v>
      </c>
      <c r="D17" s="48">
        <f t="shared" si="2"/>
        <v>62.121212121212125</v>
      </c>
      <c r="E17" s="49">
        <f t="shared" si="3"/>
        <v>-1525</v>
      </c>
      <c r="K17" s="11"/>
    </row>
    <row r="18" spans="1:11" ht="33.75" customHeight="1" x14ac:dyDescent="0.2">
      <c r="A18" s="1" t="s">
        <v>57</v>
      </c>
      <c r="B18" s="59">
        <f>'10'!Z7</f>
        <v>3069</v>
      </c>
      <c r="C18" s="59">
        <f>'10'!AA7</f>
        <v>2068</v>
      </c>
      <c r="D18" s="48">
        <f t="shared" si="2"/>
        <v>67.383512544802869</v>
      </c>
      <c r="E18" s="49">
        <f t="shared" si="3"/>
        <v>-1001</v>
      </c>
      <c r="K18" s="11"/>
    </row>
  </sheetData>
  <mergeCells count="11">
    <mergeCell ref="A14:A15"/>
    <mergeCell ref="B14:B15"/>
    <mergeCell ref="C14:C15"/>
    <mergeCell ref="D14:E14"/>
    <mergeCell ref="A2:E2"/>
    <mergeCell ref="A12:E13"/>
    <mergeCell ref="A1:E1"/>
    <mergeCell ref="A3:A4"/>
    <mergeCell ref="B3:B4"/>
    <mergeCell ref="C3:C4"/>
    <mergeCell ref="D3:E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2021-01-19T15:43:43Z</cp:lastPrinted>
  <dcterms:created xsi:type="dcterms:W3CDTF">2020-12-10T10:35:03Z</dcterms:created>
  <dcterms:modified xsi:type="dcterms:W3CDTF">2021-11-16T10:18:22Z</dcterms:modified>
</cp:coreProperties>
</file>