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970" activeTab="13"/>
  </bookViews>
  <sheets>
    <sheet name="1" sheetId="23" r:id="rId1"/>
    <sheet name="2" sheetId="39" r:id="rId2"/>
    <sheet name="3" sheetId="42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25" r:id="rId11"/>
    <sheet name="12" sheetId="55" r:id="rId12"/>
    <sheet name="13" sheetId="56" r:id="rId13"/>
    <sheet name="14" sheetId="57" r:id="rId14"/>
    <sheet name="15" sheetId="58" r:id="rId15"/>
    <sheet name="16" sheetId="59" r:id="rId16"/>
    <sheet name="Лист1" sheetId="6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4">#REF!</definedName>
    <definedName name="апр" localSheetId="15">#REF!</definedName>
    <definedName name="апр" localSheetId="2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'1'!$A$1:$E$19</definedName>
    <definedName name="_xlnm.Print_Area" localSheetId="9">'10'!$A$1:$X$28</definedName>
    <definedName name="_xlnm.Print_Area" localSheetId="10">'11'!$A$1:$D$20</definedName>
    <definedName name="_xlnm.Print_Area" localSheetId="11">'12'!$A$1:$K$28</definedName>
    <definedName name="_xlnm.Print_Area" localSheetId="12">'13'!$A$1:$K$28</definedName>
    <definedName name="_xlnm.Print_Area" localSheetId="13">'14'!$A$1:$I$21</definedName>
    <definedName name="_xlnm.Print_Area" localSheetId="14">'15'!$A$1:$X$28</definedName>
    <definedName name="_xlnm.Print_Area" localSheetId="15">'16'!$A$1:$X$28</definedName>
    <definedName name="_xlnm.Print_Area" localSheetId="1">'2'!$A$1:$X$28</definedName>
    <definedName name="_xlnm.Print_Area" localSheetId="2">'3'!$A$1:$E$18</definedName>
    <definedName name="_xlnm.Print_Area" localSheetId="3">'4'!$A$1:$X$28</definedName>
    <definedName name="_xlnm.Print_Area" localSheetId="4">'5'!$A$1:$E$18</definedName>
    <definedName name="_xlnm.Print_Area" localSheetId="5">'6'!$A$1:$X$28</definedName>
    <definedName name="_xlnm.Print_Area" localSheetId="6">'7'!$A$1:$E$19</definedName>
    <definedName name="_xlnm.Print_Area" localSheetId="7">'8'!$A$1:$X$28</definedName>
    <definedName name="_xlnm.Print_Area" localSheetId="8">'9'!$A$1:$E$19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3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'[3]Sheet1 (2)'!#REF!</definedName>
    <definedName name="оплад" localSheetId="11">'[3]Sheet1 (2)'!#REF!</definedName>
    <definedName name="оплад" localSheetId="12">'[3]Sheet1 (2)'!#REF!</definedName>
    <definedName name="оплад" localSheetId="14">'[3]Sheet1 (2)'!#REF!</definedName>
    <definedName name="оплад" localSheetId="15">'[3]Sheet1 (2)'!#REF!</definedName>
    <definedName name="оплад" localSheetId="2">'[3]Sheet1 (2)'!#REF!</definedName>
    <definedName name="оплад" localSheetId="3">'[3]Sheet1 (2)'!#REF!</definedName>
    <definedName name="оплад" localSheetId="4">'[3]Sheet1 (2)'!#REF!</definedName>
    <definedName name="оплад" localSheetId="5">'[3]Sheet1 (2)'!#REF!</definedName>
    <definedName name="оплад" localSheetId="6">'[3]Sheet1 (2)'!#REF!</definedName>
    <definedName name="оплад" localSheetId="7">'[3]Sheet1 (2)'!#REF!</definedName>
    <definedName name="оплад" localSheetId="8">'[3]Sheet1 (2)'!#REF!</definedName>
    <definedName name="оплад">'[3]Sheet1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1">#REF!</definedName>
    <definedName name="пар" localSheetId="12">#REF!</definedName>
    <definedName name="пар" localSheetId="14">#REF!</definedName>
    <definedName name="пар" localSheetId="15">#REF!</definedName>
    <definedName name="пар" localSheetId="2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1">#REF!</definedName>
    <definedName name="плдаж" localSheetId="12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1">#REF!</definedName>
    <definedName name="плдажп" localSheetId="12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'[3]Sheet1 (3)'!#REF!</definedName>
    <definedName name="праовл" localSheetId="11">'[3]Sheet1 (3)'!#REF!</definedName>
    <definedName name="праовл" localSheetId="12">'[3]Sheet1 (3)'!#REF!</definedName>
    <definedName name="праовл" localSheetId="14">'[3]Sheet1 (3)'!#REF!</definedName>
    <definedName name="праовл" localSheetId="15">'[3]Sheet1 (3)'!#REF!</definedName>
    <definedName name="праовл" localSheetId="2">'[3]Sheet1 (3)'!#REF!</definedName>
    <definedName name="праовл" localSheetId="3">'[3]Sheet1 (3)'!#REF!</definedName>
    <definedName name="праовл" localSheetId="4">'[3]Sheet1 (3)'!#REF!</definedName>
    <definedName name="праовл" localSheetId="5">'[3]Sheet1 (3)'!#REF!</definedName>
    <definedName name="праовл" localSheetId="6">'[3]Sheet1 (3)'!#REF!</definedName>
    <definedName name="праовл" localSheetId="7">'[3]Sheet1 (3)'!#REF!</definedName>
    <definedName name="праовл" localSheetId="8">'[3]Sheet1 (3)'!#REF!</definedName>
    <definedName name="праовл">'[3]Sheet1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1">#REF!</definedName>
    <definedName name="рпа" localSheetId="12">#REF!</definedName>
    <definedName name="рпа" localSheetId="14">#REF!</definedName>
    <definedName name="рпа" localSheetId="15">#REF!</definedName>
    <definedName name="рпа" localSheetId="2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'[3]Sheet1 (2)'!#REF!</definedName>
    <definedName name="рррр" localSheetId="11">'[3]Sheet1 (2)'!#REF!</definedName>
    <definedName name="рррр" localSheetId="12">'[3]Sheet1 (2)'!#REF!</definedName>
    <definedName name="рррр" localSheetId="14">'[3]Sheet1 (2)'!#REF!</definedName>
    <definedName name="рррр" localSheetId="15">'[3]Sheet1 (2)'!#REF!</definedName>
    <definedName name="рррр" localSheetId="2">'[3]Sheet1 (2)'!#REF!</definedName>
    <definedName name="рррр" localSheetId="3">'[3]Sheet1 (2)'!#REF!</definedName>
    <definedName name="рррр" localSheetId="4">'[3]Sheet1 (2)'!#REF!</definedName>
    <definedName name="рррр" localSheetId="5">'[3]Sheet1 (2)'!#REF!</definedName>
    <definedName name="рррр" localSheetId="6">'[3]Sheet1 (2)'!#REF!</definedName>
    <definedName name="рррр" localSheetId="7">'[3]Sheet1 (2)'!#REF!</definedName>
    <definedName name="рррр" localSheetId="8">'[3]Sheet1 (2)'!#REF!</definedName>
    <definedName name="рррр">'[3]Sheet1 (2)'!#REF!</definedName>
    <definedName name="ррррау" localSheetId="9">'[1]Sheet1 (3)'!#REF!</definedName>
    <definedName name="ррррау" localSheetId="11">'[1]Sheet1 (3)'!#REF!</definedName>
    <definedName name="ррррау" localSheetId="12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3">'[1]Sheet1 (3)'!#REF!</definedName>
    <definedName name="ррррау" localSheetId="4">'[1]Sheet1 (3)'!#REF!</definedName>
    <definedName name="ррррау" localSheetId="5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[4]Sheet3!$A$2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V9" i="59" l="1"/>
  <c r="V10" i="59"/>
  <c r="V11" i="59"/>
  <c r="V12" i="59"/>
  <c r="V13" i="59"/>
  <c r="V14" i="59"/>
  <c r="V15" i="59"/>
  <c r="V16" i="59"/>
  <c r="V17" i="59"/>
  <c r="V18" i="59"/>
  <c r="V19" i="59"/>
  <c r="V20" i="59"/>
  <c r="V21" i="59"/>
  <c r="V22" i="59"/>
  <c r="V23" i="59"/>
  <c r="V24" i="59"/>
  <c r="V25" i="59"/>
  <c r="V26" i="59"/>
  <c r="V27" i="59"/>
  <c r="V28" i="59"/>
  <c r="V8" i="59"/>
  <c r="S9" i="59"/>
  <c r="S10" i="59"/>
  <c r="S11" i="59"/>
  <c r="S12" i="59"/>
  <c r="S13" i="59"/>
  <c r="S14" i="59"/>
  <c r="S15" i="59"/>
  <c r="S16" i="59"/>
  <c r="S17" i="59"/>
  <c r="S18" i="59"/>
  <c r="S19" i="59"/>
  <c r="S20" i="59"/>
  <c r="S21" i="59"/>
  <c r="S22" i="59"/>
  <c r="S23" i="59"/>
  <c r="S24" i="59"/>
  <c r="S25" i="59"/>
  <c r="S26" i="59"/>
  <c r="S27" i="59"/>
  <c r="S28" i="59"/>
  <c r="S8" i="59"/>
  <c r="V9" i="58"/>
  <c r="V10" i="58"/>
  <c r="V11" i="58"/>
  <c r="V12" i="58"/>
  <c r="V13" i="58"/>
  <c r="V14" i="58"/>
  <c r="V15" i="58"/>
  <c r="V16" i="58"/>
  <c r="V17" i="58"/>
  <c r="V18" i="58"/>
  <c r="V19" i="58"/>
  <c r="V20" i="58"/>
  <c r="V21" i="58"/>
  <c r="V22" i="58"/>
  <c r="V23" i="58"/>
  <c r="V24" i="58"/>
  <c r="V25" i="58"/>
  <c r="V26" i="58"/>
  <c r="V27" i="58"/>
  <c r="V28" i="58"/>
  <c r="V8" i="58"/>
  <c r="S9" i="58"/>
  <c r="S10" i="58"/>
  <c r="S11" i="58"/>
  <c r="S12" i="58"/>
  <c r="S13" i="58"/>
  <c r="S14" i="58"/>
  <c r="S15" i="58"/>
  <c r="S16" i="58"/>
  <c r="S17" i="58"/>
  <c r="S18" i="58"/>
  <c r="S19" i="58"/>
  <c r="S20" i="58"/>
  <c r="S21" i="58"/>
  <c r="S22" i="58"/>
  <c r="S23" i="58"/>
  <c r="S24" i="58"/>
  <c r="S25" i="58"/>
  <c r="S26" i="58"/>
  <c r="S27" i="58"/>
  <c r="S28" i="58"/>
  <c r="S8" i="58"/>
  <c r="V9" i="54"/>
  <c r="V10" i="54"/>
  <c r="V11" i="54"/>
  <c r="V12" i="54"/>
  <c r="V13" i="54"/>
  <c r="V14" i="54"/>
  <c r="V15" i="54"/>
  <c r="V16" i="54"/>
  <c r="V17" i="54"/>
  <c r="V18" i="54"/>
  <c r="V19" i="54"/>
  <c r="V20" i="54"/>
  <c r="V21" i="54"/>
  <c r="V22" i="54"/>
  <c r="V23" i="54"/>
  <c r="V24" i="54"/>
  <c r="V25" i="54"/>
  <c r="V26" i="54"/>
  <c r="V27" i="54"/>
  <c r="V28" i="54"/>
  <c r="V8" i="54"/>
  <c r="S9" i="54"/>
  <c r="S10" i="54"/>
  <c r="S11" i="54"/>
  <c r="S12" i="54"/>
  <c r="S13" i="54"/>
  <c r="S14" i="54"/>
  <c r="S15" i="54"/>
  <c r="S16" i="54"/>
  <c r="S17" i="54"/>
  <c r="S18" i="54"/>
  <c r="S19" i="54"/>
  <c r="S20" i="54"/>
  <c r="S21" i="54"/>
  <c r="S22" i="54"/>
  <c r="S23" i="54"/>
  <c r="S24" i="54"/>
  <c r="S25" i="54"/>
  <c r="S26" i="54"/>
  <c r="S27" i="54"/>
  <c r="S28" i="54"/>
  <c r="S8" i="54"/>
  <c r="V9" i="52"/>
  <c r="V10" i="52"/>
  <c r="V11" i="52"/>
  <c r="V12" i="52"/>
  <c r="V13" i="52"/>
  <c r="V14" i="52"/>
  <c r="V15" i="52"/>
  <c r="V16" i="52"/>
  <c r="V17" i="52"/>
  <c r="V18" i="52"/>
  <c r="V19" i="52"/>
  <c r="V20" i="52"/>
  <c r="V21" i="52"/>
  <c r="V22" i="52"/>
  <c r="V23" i="52"/>
  <c r="V24" i="52"/>
  <c r="V25" i="52"/>
  <c r="V26" i="52"/>
  <c r="V27" i="52"/>
  <c r="V28" i="52"/>
  <c r="V8" i="52"/>
  <c r="S9" i="52"/>
  <c r="S10" i="52"/>
  <c r="S11" i="52"/>
  <c r="S12" i="52"/>
  <c r="S13" i="52"/>
  <c r="S14" i="52"/>
  <c r="S15" i="52"/>
  <c r="S16" i="52"/>
  <c r="S17" i="52"/>
  <c r="S18" i="52"/>
  <c r="S19" i="52"/>
  <c r="S20" i="52"/>
  <c r="S21" i="52"/>
  <c r="S22" i="52"/>
  <c r="S23" i="52"/>
  <c r="S24" i="52"/>
  <c r="S25" i="52"/>
  <c r="S26" i="52"/>
  <c r="S27" i="52"/>
  <c r="S28" i="52"/>
  <c r="S8" i="52"/>
  <c r="V9" i="50"/>
  <c r="V10" i="50"/>
  <c r="V11" i="50"/>
  <c r="V12" i="50"/>
  <c r="V13" i="50"/>
  <c r="V14" i="50"/>
  <c r="V15" i="50"/>
  <c r="V16" i="50"/>
  <c r="V17" i="50"/>
  <c r="V18" i="50"/>
  <c r="V19" i="50"/>
  <c r="V20" i="50"/>
  <c r="V21" i="50"/>
  <c r="V22" i="50"/>
  <c r="V23" i="50"/>
  <c r="V24" i="50"/>
  <c r="V25" i="50"/>
  <c r="V26" i="50"/>
  <c r="V27" i="50"/>
  <c r="V28" i="50"/>
  <c r="V8" i="50"/>
  <c r="S9" i="50"/>
  <c r="S10" i="50"/>
  <c r="S11" i="50"/>
  <c r="S12" i="50"/>
  <c r="S13" i="50"/>
  <c r="S14" i="50"/>
  <c r="S15" i="50"/>
  <c r="S16" i="50"/>
  <c r="S17" i="50"/>
  <c r="S18" i="50"/>
  <c r="S19" i="50"/>
  <c r="S20" i="50"/>
  <c r="S21" i="50"/>
  <c r="S22" i="50"/>
  <c r="S23" i="50"/>
  <c r="S24" i="50"/>
  <c r="S25" i="50"/>
  <c r="S26" i="50"/>
  <c r="S27" i="50"/>
  <c r="S28" i="50"/>
  <c r="S8" i="50"/>
  <c r="V9" i="48"/>
  <c r="V10" i="48"/>
  <c r="V11" i="48"/>
  <c r="V12" i="48"/>
  <c r="V13" i="48"/>
  <c r="V14" i="48"/>
  <c r="V15" i="48"/>
  <c r="V16" i="48"/>
  <c r="V17" i="48"/>
  <c r="V18" i="48"/>
  <c r="V19" i="48"/>
  <c r="V20" i="48"/>
  <c r="V21" i="48"/>
  <c r="V22" i="48"/>
  <c r="V23" i="48"/>
  <c r="V24" i="48"/>
  <c r="V25" i="48"/>
  <c r="V26" i="48"/>
  <c r="V27" i="48"/>
  <c r="V28" i="48"/>
  <c r="V8" i="48"/>
  <c r="S9" i="48"/>
  <c r="S10" i="48"/>
  <c r="S11" i="48"/>
  <c r="S12" i="48"/>
  <c r="S13" i="48"/>
  <c r="S14" i="48"/>
  <c r="S15" i="48"/>
  <c r="S16" i="48"/>
  <c r="S17" i="48"/>
  <c r="S18" i="48"/>
  <c r="S19" i="48"/>
  <c r="S20" i="48"/>
  <c r="S21" i="48"/>
  <c r="S22" i="48"/>
  <c r="S23" i="48"/>
  <c r="S24" i="48"/>
  <c r="S25" i="48"/>
  <c r="S26" i="48"/>
  <c r="S27" i="48"/>
  <c r="S28" i="48"/>
  <c r="S8" i="48"/>
  <c r="V9" i="39"/>
  <c r="V10" i="39"/>
  <c r="V11" i="39"/>
  <c r="V12" i="39"/>
  <c r="V13" i="39"/>
  <c r="V14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27" i="39"/>
  <c r="V28" i="39"/>
  <c r="V8" i="39"/>
  <c r="S9" i="39"/>
  <c r="S10" i="39"/>
  <c r="S11" i="39"/>
  <c r="S12" i="39"/>
  <c r="S13" i="39"/>
  <c r="S14" i="39"/>
  <c r="S15" i="39"/>
  <c r="S16" i="39"/>
  <c r="S17" i="39"/>
  <c r="S18" i="39"/>
  <c r="S19" i="39"/>
  <c r="S20" i="39"/>
  <c r="S21" i="39"/>
  <c r="S22" i="39"/>
  <c r="S23" i="39"/>
  <c r="S24" i="39"/>
  <c r="S25" i="39"/>
  <c r="S26" i="39"/>
  <c r="S27" i="39"/>
  <c r="S28" i="39"/>
  <c r="S8" i="39"/>
  <c r="J9" i="55" l="1"/>
  <c r="J10" i="55"/>
  <c r="J11" i="55"/>
  <c r="J12" i="55"/>
  <c r="J13" i="55"/>
  <c r="J14" i="55"/>
  <c r="J15" i="55"/>
  <c r="J16" i="55"/>
  <c r="J17" i="55"/>
  <c r="J18" i="55"/>
  <c r="J19" i="55"/>
  <c r="J20" i="55"/>
  <c r="J21" i="55"/>
  <c r="J22" i="55"/>
  <c r="J23" i="55"/>
  <c r="J24" i="55"/>
  <c r="J25" i="55"/>
  <c r="J26" i="55"/>
  <c r="J27" i="55"/>
  <c r="J28" i="55"/>
  <c r="J8" i="55"/>
  <c r="I9" i="55"/>
  <c r="I10" i="55"/>
  <c r="I11" i="55"/>
  <c r="I12" i="55"/>
  <c r="I13" i="55"/>
  <c r="I14" i="55"/>
  <c r="I15" i="55"/>
  <c r="I16" i="55"/>
  <c r="I17" i="55"/>
  <c r="I18" i="55"/>
  <c r="I19" i="55"/>
  <c r="I20" i="55"/>
  <c r="I21" i="55"/>
  <c r="I22" i="55"/>
  <c r="I23" i="55"/>
  <c r="I24" i="55"/>
  <c r="I25" i="55"/>
  <c r="I26" i="55"/>
  <c r="I27" i="55"/>
  <c r="I28" i="55"/>
  <c r="I8" i="55"/>
  <c r="E9" i="55"/>
  <c r="E10" i="55"/>
  <c r="E11" i="55"/>
  <c r="E12" i="55"/>
  <c r="E13" i="55"/>
  <c r="E14" i="55"/>
  <c r="E15" i="55"/>
  <c r="E16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8" i="55"/>
  <c r="D9" i="55"/>
  <c r="D10" i="55"/>
  <c r="D11" i="55"/>
  <c r="D12" i="55"/>
  <c r="D13" i="55"/>
  <c r="D14" i="55"/>
  <c r="D15" i="55"/>
  <c r="D16" i="55"/>
  <c r="D17" i="55"/>
  <c r="D18" i="55"/>
  <c r="D19" i="55"/>
  <c r="D20" i="55"/>
  <c r="D21" i="55"/>
  <c r="D22" i="55"/>
  <c r="D23" i="55"/>
  <c r="D24" i="55"/>
  <c r="D25" i="55"/>
  <c r="D26" i="55"/>
  <c r="D27" i="55"/>
  <c r="D28" i="55"/>
  <c r="D8" i="55"/>
  <c r="C9" i="55"/>
  <c r="C10" i="55"/>
  <c r="C11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8" i="55"/>
  <c r="B9" i="55"/>
  <c r="B10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8" i="55"/>
  <c r="T9" i="54" l="1"/>
  <c r="T10" i="54"/>
  <c r="T11" i="54"/>
  <c r="T12" i="54"/>
  <c r="T13" i="54"/>
  <c r="T14" i="54"/>
  <c r="T15" i="54"/>
  <c r="T16" i="54"/>
  <c r="T17" i="54"/>
  <c r="T18" i="54"/>
  <c r="T19" i="54"/>
  <c r="T20" i="54"/>
  <c r="T21" i="54"/>
  <c r="T22" i="54"/>
  <c r="T23" i="54"/>
  <c r="T24" i="54"/>
  <c r="T25" i="54"/>
  <c r="T26" i="54"/>
  <c r="T27" i="54"/>
  <c r="T28" i="54"/>
  <c r="T8" i="54"/>
  <c r="R9" i="54"/>
  <c r="R10" i="54"/>
  <c r="R11" i="54"/>
  <c r="R12" i="54"/>
  <c r="R13" i="54"/>
  <c r="R14" i="54"/>
  <c r="R15" i="54"/>
  <c r="R16" i="54"/>
  <c r="R17" i="54"/>
  <c r="R18" i="54"/>
  <c r="R19" i="54"/>
  <c r="R20" i="54"/>
  <c r="R21" i="54"/>
  <c r="R22" i="54"/>
  <c r="R23" i="54"/>
  <c r="R24" i="54"/>
  <c r="R25" i="54"/>
  <c r="R26" i="54"/>
  <c r="R27" i="54"/>
  <c r="R28" i="54"/>
  <c r="R8" i="54"/>
  <c r="D9" i="54"/>
  <c r="D10" i="54"/>
  <c r="D11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8" i="54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8" i="54"/>
  <c r="O9" i="59" l="1"/>
  <c r="O10" i="59"/>
  <c r="O11" i="59"/>
  <c r="O12" i="59"/>
  <c r="O13" i="59"/>
  <c r="O14" i="59"/>
  <c r="O15" i="59"/>
  <c r="O16" i="59"/>
  <c r="O17" i="59"/>
  <c r="O18" i="59"/>
  <c r="O19" i="59"/>
  <c r="O20" i="59"/>
  <c r="O21" i="59"/>
  <c r="O22" i="59"/>
  <c r="O23" i="59"/>
  <c r="O24" i="59"/>
  <c r="O25" i="59"/>
  <c r="O26" i="59"/>
  <c r="O27" i="59"/>
  <c r="O28" i="59"/>
  <c r="O8" i="59"/>
  <c r="L9" i="59"/>
  <c r="L10" i="59"/>
  <c r="L11" i="59"/>
  <c r="L12" i="59"/>
  <c r="L13" i="59"/>
  <c r="L14" i="59"/>
  <c r="L15" i="59"/>
  <c r="L16" i="59"/>
  <c r="L17" i="59"/>
  <c r="L18" i="59"/>
  <c r="L19" i="59"/>
  <c r="L20" i="59"/>
  <c r="L21" i="59"/>
  <c r="L22" i="59"/>
  <c r="L23" i="59"/>
  <c r="L24" i="59"/>
  <c r="L25" i="59"/>
  <c r="L26" i="59"/>
  <c r="L27" i="59"/>
  <c r="L28" i="59"/>
  <c r="L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2" i="59"/>
  <c r="I23" i="59"/>
  <c r="I24" i="59"/>
  <c r="I25" i="59"/>
  <c r="I26" i="59"/>
  <c r="I27" i="59"/>
  <c r="I28" i="59"/>
  <c r="I8" i="59"/>
  <c r="F9" i="59"/>
  <c r="F10" i="59"/>
  <c r="F11" i="59"/>
  <c r="F12" i="59"/>
  <c r="F13" i="59"/>
  <c r="F14" i="59"/>
  <c r="F15" i="59"/>
  <c r="F16" i="59"/>
  <c r="F17" i="59"/>
  <c r="F18" i="59"/>
  <c r="F19" i="59"/>
  <c r="F20" i="59"/>
  <c r="F21" i="59"/>
  <c r="F22" i="59"/>
  <c r="F23" i="59"/>
  <c r="F24" i="59"/>
  <c r="F25" i="59"/>
  <c r="F26" i="59"/>
  <c r="F27" i="59"/>
  <c r="F28" i="59"/>
  <c r="F8" i="59"/>
  <c r="C9" i="59"/>
  <c r="C10" i="59"/>
  <c r="C11" i="59"/>
  <c r="C12" i="59"/>
  <c r="C13" i="59"/>
  <c r="C14" i="59"/>
  <c r="C15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8" i="59"/>
  <c r="O9" i="58"/>
  <c r="O10" i="58"/>
  <c r="O11" i="58"/>
  <c r="O12" i="58"/>
  <c r="O13" i="58"/>
  <c r="O14" i="58"/>
  <c r="O15" i="58"/>
  <c r="O16" i="58"/>
  <c r="O17" i="58"/>
  <c r="O18" i="58"/>
  <c r="O19" i="58"/>
  <c r="O20" i="58"/>
  <c r="O21" i="58"/>
  <c r="O22" i="58"/>
  <c r="O23" i="58"/>
  <c r="O24" i="58"/>
  <c r="O25" i="58"/>
  <c r="O26" i="58"/>
  <c r="O27" i="58"/>
  <c r="O28" i="58"/>
  <c r="O8" i="58"/>
  <c r="L9" i="58"/>
  <c r="L10" i="58"/>
  <c r="L11" i="58"/>
  <c r="L12" i="58"/>
  <c r="L13" i="58"/>
  <c r="L14" i="58"/>
  <c r="L15" i="58"/>
  <c r="L16" i="58"/>
  <c r="L17" i="58"/>
  <c r="L18" i="58"/>
  <c r="L19" i="58"/>
  <c r="L20" i="58"/>
  <c r="L21" i="58"/>
  <c r="L22" i="58"/>
  <c r="L23" i="58"/>
  <c r="L24" i="58"/>
  <c r="L25" i="58"/>
  <c r="L26" i="58"/>
  <c r="L27" i="58"/>
  <c r="L28" i="58"/>
  <c r="L8" i="58"/>
  <c r="I9" i="58"/>
  <c r="I10" i="58"/>
  <c r="I11" i="58"/>
  <c r="I12" i="58"/>
  <c r="I13" i="58"/>
  <c r="I14" i="58"/>
  <c r="I15" i="58"/>
  <c r="I16" i="58"/>
  <c r="I17" i="58"/>
  <c r="I18" i="58"/>
  <c r="I19" i="58"/>
  <c r="I20" i="58"/>
  <c r="I21" i="58"/>
  <c r="I22" i="58"/>
  <c r="I23" i="58"/>
  <c r="I24" i="58"/>
  <c r="I25" i="58"/>
  <c r="I26" i="58"/>
  <c r="I27" i="58"/>
  <c r="I28" i="58"/>
  <c r="I8" i="58"/>
  <c r="F9" i="58"/>
  <c r="F10" i="58"/>
  <c r="F11" i="58"/>
  <c r="F12" i="58"/>
  <c r="F13" i="58"/>
  <c r="F14" i="58"/>
  <c r="F15" i="58"/>
  <c r="F16" i="58"/>
  <c r="F17" i="58"/>
  <c r="F18" i="58"/>
  <c r="F19" i="58"/>
  <c r="F20" i="58"/>
  <c r="F21" i="58"/>
  <c r="F22" i="58"/>
  <c r="F23" i="58"/>
  <c r="F24" i="58"/>
  <c r="F25" i="58"/>
  <c r="F26" i="58"/>
  <c r="F27" i="58"/>
  <c r="F28" i="58"/>
  <c r="F8" i="58"/>
  <c r="C9" i="58"/>
  <c r="C10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8" i="58"/>
  <c r="O9" i="54"/>
  <c r="O10" i="54"/>
  <c r="O11" i="54"/>
  <c r="O12" i="54"/>
  <c r="O13" i="54"/>
  <c r="O14" i="54"/>
  <c r="O15" i="54"/>
  <c r="O16" i="54"/>
  <c r="O17" i="54"/>
  <c r="O18" i="54"/>
  <c r="O19" i="54"/>
  <c r="O20" i="54"/>
  <c r="O21" i="54"/>
  <c r="O22" i="54"/>
  <c r="O23" i="54"/>
  <c r="O24" i="54"/>
  <c r="O25" i="54"/>
  <c r="O26" i="54"/>
  <c r="O27" i="54"/>
  <c r="O28" i="54"/>
  <c r="O8" i="54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8" i="54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8" i="54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8" i="54"/>
  <c r="O9" i="52"/>
  <c r="O10" i="52"/>
  <c r="O11" i="52"/>
  <c r="O12" i="52"/>
  <c r="O13" i="52"/>
  <c r="O14" i="52"/>
  <c r="O15" i="52"/>
  <c r="O16" i="52"/>
  <c r="O17" i="52"/>
  <c r="O18" i="52"/>
  <c r="O19" i="52"/>
  <c r="O20" i="52"/>
  <c r="O21" i="52"/>
  <c r="O22" i="52"/>
  <c r="O23" i="52"/>
  <c r="O24" i="52"/>
  <c r="O25" i="52"/>
  <c r="O26" i="52"/>
  <c r="O27" i="52"/>
  <c r="O28" i="52"/>
  <c r="O8" i="52"/>
  <c r="L9" i="52"/>
  <c r="L10" i="52"/>
  <c r="L11" i="52"/>
  <c r="L12" i="52"/>
  <c r="L13" i="52"/>
  <c r="L14" i="52"/>
  <c r="L15" i="52"/>
  <c r="L16" i="52"/>
  <c r="L17" i="52"/>
  <c r="L18" i="52"/>
  <c r="L19" i="52"/>
  <c r="L20" i="52"/>
  <c r="L21" i="52"/>
  <c r="L22" i="52"/>
  <c r="L23" i="52"/>
  <c r="L24" i="52"/>
  <c r="L25" i="52"/>
  <c r="L26" i="52"/>
  <c r="L27" i="52"/>
  <c r="L28" i="52"/>
  <c r="L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8" i="52"/>
  <c r="I9" i="52"/>
  <c r="I10" i="52"/>
  <c r="I11" i="52"/>
  <c r="I12" i="52"/>
  <c r="I13" i="52"/>
  <c r="I14" i="52"/>
  <c r="I15" i="52"/>
  <c r="I16" i="52"/>
  <c r="I17" i="52"/>
  <c r="I18" i="52"/>
  <c r="I19" i="52"/>
  <c r="I20" i="52"/>
  <c r="I21" i="52"/>
  <c r="I22" i="52"/>
  <c r="I23" i="52"/>
  <c r="I24" i="52"/>
  <c r="I25" i="52"/>
  <c r="I26" i="52"/>
  <c r="I27" i="52"/>
  <c r="I28" i="52"/>
  <c r="I8" i="52"/>
  <c r="C9" i="52"/>
  <c r="C10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8" i="52"/>
  <c r="O9" i="50"/>
  <c r="O10" i="50"/>
  <c r="O11" i="50"/>
  <c r="O12" i="50"/>
  <c r="O13" i="50"/>
  <c r="O14" i="50"/>
  <c r="O15" i="50"/>
  <c r="O16" i="50"/>
  <c r="O17" i="50"/>
  <c r="O18" i="50"/>
  <c r="O19" i="50"/>
  <c r="O20" i="50"/>
  <c r="O21" i="50"/>
  <c r="O22" i="50"/>
  <c r="O23" i="50"/>
  <c r="O24" i="50"/>
  <c r="O25" i="50"/>
  <c r="O26" i="50"/>
  <c r="O27" i="50"/>
  <c r="O28" i="50"/>
  <c r="O8" i="50"/>
  <c r="L9" i="50"/>
  <c r="L10" i="50"/>
  <c r="L11" i="50"/>
  <c r="L12" i="50"/>
  <c r="L13" i="50"/>
  <c r="L14" i="50"/>
  <c r="L15" i="50"/>
  <c r="L16" i="50"/>
  <c r="L17" i="50"/>
  <c r="L18" i="50"/>
  <c r="L19" i="50"/>
  <c r="L20" i="50"/>
  <c r="L21" i="50"/>
  <c r="L22" i="50"/>
  <c r="L23" i="50"/>
  <c r="L24" i="50"/>
  <c r="L25" i="50"/>
  <c r="L26" i="50"/>
  <c r="L27" i="50"/>
  <c r="L28" i="50"/>
  <c r="L8" i="50"/>
  <c r="I9" i="50"/>
  <c r="I10" i="50"/>
  <c r="I11" i="50"/>
  <c r="I12" i="50"/>
  <c r="I13" i="50"/>
  <c r="I14" i="50"/>
  <c r="I15" i="50"/>
  <c r="I16" i="50"/>
  <c r="I17" i="50"/>
  <c r="I18" i="50"/>
  <c r="I19" i="50"/>
  <c r="I20" i="50"/>
  <c r="I21" i="50"/>
  <c r="I22" i="50"/>
  <c r="I23" i="50"/>
  <c r="I24" i="50"/>
  <c r="I25" i="50"/>
  <c r="I26" i="50"/>
  <c r="I27" i="50"/>
  <c r="I28" i="50"/>
  <c r="I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8" i="50"/>
  <c r="C9" i="50"/>
  <c r="C10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8" i="50"/>
  <c r="O9" i="48"/>
  <c r="O10" i="48"/>
  <c r="O11" i="48"/>
  <c r="O12" i="48"/>
  <c r="O13" i="48"/>
  <c r="O14" i="48"/>
  <c r="O15" i="48"/>
  <c r="O16" i="48"/>
  <c r="O17" i="48"/>
  <c r="O18" i="48"/>
  <c r="O19" i="48"/>
  <c r="O20" i="48"/>
  <c r="O21" i="48"/>
  <c r="O22" i="48"/>
  <c r="O23" i="48"/>
  <c r="O24" i="48"/>
  <c r="O25" i="48"/>
  <c r="O26" i="48"/>
  <c r="O27" i="48"/>
  <c r="O28" i="48"/>
  <c r="O8" i="48"/>
  <c r="L9" i="48"/>
  <c r="L10" i="48"/>
  <c r="L11" i="48"/>
  <c r="L12" i="48"/>
  <c r="L13" i="48"/>
  <c r="L14" i="48"/>
  <c r="L15" i="48"/>
  <c r="L16" i="48"/>
  <c r="L17" i="48"/>
  <c r="L18" i="48"/>
  <c r="L19" i="48"/>
  <c r="L20" i="48"/>
  <c r="L21" i="48"/>
  <c r="L22" i="48"/>
  <c r="L23" i="48"/>
  <c r="L24" i="48"/>
  <c r="L25" i="48"/>
  <c r="L26" i="48"/>
  <c r="L27" i="48"/>
  <c r="L28" i="48"/>
  <c r="L8" i="48"/>
  <c r="I9" i="48"/>
  <c r="I10" i="48"/>
  <c r="I11" i="48"/>
  <c r="I12" i="48"/>
  <c r="I13" i="48"/>
  <c r="I14" i="48"/>
  <c r="I15" i="48"/>
  <c r="I16" i="48"/>
  <c r="I17" i="48"/>
  <c r="I18" i="48"/>
  <c r="I19" i="48"/>
  <c r="I20" i="48"/>
  <c r="I21" i="48"/>
  <c r="I22" i="48"/>
  <c r="I23" i="48"/>
  <c r="I24" i="48"/>
  <c r="I25" i="48"/>
  <c r="I26" i="48"/>
  <c r="I27" i="48"/>
  <c r="I28" i="48"/>
  <c r="I8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8" i="48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8" i="48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  <c r="O28" i="39"/>
  <c r="O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27" i="39"/>
  <c r="L28" i="39"/>
  <c r="L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8" i="39"/>
  <c r="C9" i="39"/>
  <c r="C10" i="39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8" i="39"/>
  <c r="M9" i="48" l="1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27" i="48"/>
  <c r="M28" i="48"/>
  <c r="M8" i="48"/>
  <c r="W9" i="59" l="1"/>
  <c r="W9" i="58" s="1"/>
  <c r="W10" i="59"/>
  <c r="W10" i="58" s="1"/>
  <c r="W11" i="59"/>
  <c r="W11" i="58" s="1"/>
  <c r="W12" i="59"/>
  <c r="W12" i="58" s="1"/>
  <c r="W13" i="59"/>
  <c r="W13" i="58" s="1"/>
  <c r="W14" i="59"/>
  <c r="W14" i="58" s="1"/>
  <c r="W15" i="59"/>
  <c r="W15" i="58" s="1"/>
  <c r="W16" i="59"/>
  <c r="W16" i="58" s="1"/>
  <c r="W17" i="59"/>
  <c r="W17" i="58" s="1"/>
  <c r="W18" i="59"/>
  <c r="W18" i="58" s="1"/>
  <c r="W19" i="59"/>
  <c r="W19" i="58" s="1"/>
  <c r="W20" i="59"/>
  <c r="W20" i="58" s="1"/>
  <c r="W21" i="59"/>
  <c r="W21" i="58" s="1"/>
  <c r="W22" i="59"/>
  <c r="W22" i="58" s="1"/>
  <c r="W23" i="59"/>
  <c r="W23" i="58" s="1"/>
  <c r="W24" i="59"/>
  <c r="W24" i="58" s="1"/>
  <c r="W25" i="59"/>
  <c r="W25" i="58" s="1"/>
  <c r="W26" i="59"/>
  <c r="W26" i="58" s="1"/>
  <c r="W27" i="59"/>
  <c r="W27" i="58" s="1"/>
  <c r="W28" i="59"/>
  <c r="W28" i="58" s="1"/>
  <c r="W8" i="59"/>
  <c r="W8" i="58" s="1"/>
  <c r="T9" i="59"/>
  <c r="T9" i="58" s="1"/>
  <c r="T10" i="59"/>
  <c r="T10" i="58" s="1"/>
  <c r="T11" i="59"/>
  <c r="T11" i="58" s="1"/>
  <c r="T12" i="59"/>
  <c r="T12" i="58" s="1"/>
  <c r="T13" i="59"/>
  <c r="T13" i="58" s="1"/>
  <c r="T14" i="59"/>
  <c r="T14" i="58" s="1"/>
  <c r="T15" i="59"/>
  <c r="T15" i="58" s="1"/>
  <c r="T16" i="59"/>
  <c r="T16" i="58" s="1"/>
  <c r="T17" i="59"/>
  <c r="T17" i="58" s="1"/>
  <c r="T18" i="59"/>
  <c r="T18" i="58" s="1"/>
  <c r="T19" i="59"/>
  <c r="T19" i="58" s="1"/>
  <c r="T20" i="59"/>
  <c r="T20" i="58" s="1"/>
  <c r="T21" i="59"/>
  <c r="T21" i="58" s="1"/>
  <c r="T22" i="59"/>
  <c r="T22" i="58" s="1"/>
  <c r="T23" i="59"/>
  <c r="T23" i="58" s="1"/>
  <c r="T24" i="59"/>
  <c r="T24" i="58" s="1"/>
  <c r="T25" i="59"/>
  <c r="T25" i="58" s="1"/>
  <c r="T26" i="59"/>
  <c r="T26" i="58" s="1"/>
  <c r="T27" i="59"/>
  <c r="T27" i="58" s="1"/>
  <c r="T28" i="59"/>
  <c r="T28" i="58" s="1"/>
  <c r="T8" i="59"/>
  <c r="T8" i="58" s="1"/>
  <c r="R9" i="59"/>
  <c r="R9" i="58" s="1"/>
  <c r="R10" i="59"/>
  <c r="R10" i="58" s="1"/>
  <c r="R11" i="59"/>
  <c r="R11" i="58" s="1"/>
  <c r="R12" i="59"/>
  <c r="R12" i="58" s="1"/>
  <c r="R13" i="59"/>
  <c r="R13" i="58" s="1"/>
  <c r="R14" i="59"/>
  <c r="R14" i="58" s="1"/>
  <c r="R15" i="59"/>
  <c r="R15" i="58" s="1"/>
  <c r="R16" i="59"/>
  <c r="R16" i="58" s="1"/>
  <c r="R17" i="59"/>
  <c r="R17" i="58" s="1"/>
  <c r="R18" i="59"/>
  <c r="R18" i="58" s="1"/>
  <c r="R19" i="59"/>
  <c r="R19" i="58" s="1"/>
  <c r="R20" i="59"/>
  <c r="R20" i="58" s="1"/>
  <c r="R21" i="59"/>
  <c r="R21" i="58" s="1"/>
  <c r="R22" i="59"/>
  <c r="R22" i="58" s="1"/>
  <c r="R23" i="59"/>
  <c r="R23" i="58" s="1"/>
  <c r="R24" i="59"/>
  <c r="R24" i="58" s="1"/>
  <c r="R25" i="59"/>
  <c r="R25" i="58" s="1"/>
  <c r="R26" i="59"/>
  <c r="R26" i="58" s="1"/>
  <c r="R27" i="59"/>
  <c r="R27" i="58" s="1"/>
  <c r="R28" i="59"/>
  <c r="R28" i="58" s="1"/>
  <c r="R8" i="59"/>
  <c r="R8" i="58" s="1"/>
  <c r="P9" i="59"/>
  <c r="P9" i="58" s="1"/>
  <c r="P10" i="59"/>
  <c r="P10" i="58" s="1"/>
  <c r="P11" i="59"/>
  <c r="P11" i="58" s="1"/>
  <c r="P12" i="59"/>
  <c r="P12" i="58" s="1"/>
  <c r="P13" i="59"/>
  <c r="P13" i="58" s="1"/>
  <c r="P14" i="59"/>
  <c r="P14" i="58" s="1"/>
  <c r="P15" i="59"/>
  <c r="P15" i="58" s="1"/>
  <c r="P16" i="59"/>
  <c r="P16" i="58" s="1"/>
  <c r="P17" i="59"/>
  <c r="P17" i="58" s="1"/>
  <c r="P18" i="59"/>
  <c r="P18" i="58" s="1"/>
  <c r="P19" i="59"/>
  <c r="P19" i="58" s="1"/>
  <c r="P20" i="59"/>
  <c r="P20" i="58" s="1"/>
  <c r="P21" i="59"/>
  <c r="P21" i="58" s="1"/>
  <c r="P22" i="59"/>
  <c r="P22" i="58" s="1"/>
  <c r="P23" i="59"/>
  <c r="P23" i="58" s="1"/>
  <c r="P24" i="59"/>
  <c r="P24" i="58" s="1"/>
  <c r="P25" i="59"/>
  <c r="P25" i="58" s="1"/>
  <c r="P26" i="59"/>
  <c r="P26" i="58" s="1"/>
  <c r="P27" i="59"/>
  <c r="P27" i="58" s="1"/>
  <c r="P28" i="59"/>
  <c r="P28" i="58" s="1"/>
  <c r="P8" i="59"/>
  <c r="P8" i="58" s="1"/>
  <c r="M9" i="59"/>
  <c r="M9" i="58" s="1"/>
  <c r="M10" i="59"/>
  <c r="M10" i="58" s="1"/>
  <c r="M11" i="59"/>
  <c r="M11" i="58" s="1"/>
  <c r="M12" i="59"/>
  <c r="M12" i="58" s="1"/>
  <c r="M13" i="59"/>
  <c r="M13" i="58" s="1"/>
  <c r="M14" i="59"/>
  <c r="M14" i="58" s="1"/>
  <c r="M15" i="59"/>
  <c r="M15" i="58" s="1"/>
  <c r="M16" i="59"/>
  <c r="M16" i="58" s="1"/>
  <c r="M17" i="59"/>
  <c r="M17" i="58" s="1"/>
  <c r="M18" i="59"/>
  <c r="M18" i="58" s="1"/>
  <c r="M19" i="59"/>
  <c r="M19" i="58" s="1"/>
  <c r="M20" i="59"/>
  <c r="M20" i="58" s="1"/>
  <c r="M21" i="59"/>
  <c r="M21" i="58" s="1"/>
  <c r="M22" i="59"/>
  <c r="M22" i="58" s="1"/>
  <c r="M23" i="59"/>
  <c r="M23" i="58" s="1"/>
  <c r="M24" i="59"/>
  <c r="M24" i="58" s="1"/>
  <c r="M25" i="59"/>
  <c r="M25" i="58" s="1"/>
  <c r="M26" i="59"/>
  <c r="M26" i="58" s="1"/>
  <c r="M27" i="59"/>
  <c r="M27" i="58" s="1"/>
  <c r="M28" i="59"/>
  <c r="M28" i="58" s="1"/>
  <c r="M8" i="59"/>
  <c r="M8" i="58" s="1"/>
  <c r="J9" i="59"/>
  <c r="J9" i="58" s="1"/>
  <c r="J10" i="59"/>
  <c r="J10" i="58" s="1"/>
  <c r="J11" i="59"/>
  <c r="J11" i="58" s="1"/>
  <c r="J12" i="59"/>
  <c r="J12" i="58" s="1"/>
  <c r="J13" i="59"/>
  <c r="J13" i="58" s="1"/>
  <c r="J14" i="59"/>
  <c r="J14" i="58" s="1"/>
  <c r="J15" i="59"/>
  <c r="J15" i="58" s="1"/>
  <c r="J16" i="59"/>
  <c r="J16" i="58" s="1"/>
  <c r="J17" i="59"/>
  <c r="J17" i="58" s="1"/>
  <c r="J18" i="59"/>
  <c r="J18" i="58" s="1"/>
  <c r="J19" i="59"/>
  <c r="J19" i="58" s="1"/>
  <c r="J20" i="59"/>
  <c r="J20" i="58" s="1"/>
  <c r="J21" i="59"/>
  <c r="J21" i="58" s="1"/>
  <c r="J22" i="59"/>
  <c r="J22" i="58" s="1"/>
  <c r="J23" i="59"/>
  <c r="J23" i="58" s="1"/>
  <c r="J24" i="59"/>
  <c r="J24" i="58" s="1"/>
  <c r="J25" i="59"/>
  <c r="J25" i="58" s="1"/>
  <c r="J26" i="59"/>
  <c r="J26" i="58" s="1"/>
  <c r="J27" i="59"/>
  <c r="J27" i="58" s="1"/>
  <c r="J28" i="59"/>
  <c r="J28" i="58" s="1"/>
  <c r="J8" i="59"/>
  <c r="J8" i="58" s="1"/>
  <c r="G9" i="59"/>
  <c r="G9" i="58" s="1"/>
  <c r="G10" i="59"/>
  <c r="G10" i="58" s="1"/>
  <c r="G11" i="59"/>
  <c r="G11" i="58" s="1"/>
  <c r="G12" i="59"/>
  <c r="G12" i="58" s="1"/>
  <c r="G13" i="59"/>
  <c r="G13" i="58" s="1"/>
  <c r="G14" i="59"/>
  <c r="G14" i="58" s="1"/>
  <c r="G15" i="59"/>
  <c r="G15" i="58" s="1"/>
  <c r="G16" i="59"/>
  <c r="G16" i="58" s="1"/>
  <c r="G17" i="59"/>
  <c r="G17" i="58" s="1"/>
  <c r="G18" i="59"/>
  <c r="G18" i="58" s="1"/>
  <c r="G19" i="59"/>
  <c r="G19" i="58" s="1"/>
  <c r="G20" i="59"/>
  <c r="G20" i="58" s="1"/>
  <c r="G21" i="59"/>
  <c r="G21" i="58" s="1"/>
  <c r="G22" i="59"/>
  <c r="G22" i="58" s="1"/>
  <c r="G23" i="59"/>
  <c r="G23" i="58" s="1"/>
  <c r="G24" i="59"/>
  <c r="G24" i="58" s="1"/>
  <c r="G25" i="59"/>
  <c r="G25" i="58" s="1"/>
  <c r="G26" i="59"/>
  <c r="G26" i="58" s="1"/>
  <c r="G27" i="59"/>
  <c r="G27" i="58" s="1"/>
  <c r="G28" i="59"/>
  <c r="G28" i="58" s="1"/>
  <c r="G8" i="59"/>
  <c r="G8" i="58" s="1"/>
  <c r="D9" i="59"/>
  <c r="D9" i="58" s="1"/>
  <c r="D10" i="59"/>
  <c r="D10" i="58" s="1"/>
  <c r="D11" i="59"/>
  <c r="D11" i="58" s="1"/>
  <c r="D12" i="59"/>
  <c r="D12" i="58" s="1"/>
  <c r="D13" i="59"/>
  <c r="D13" i="58" s="1"/>
  <c r="D14" i="59"/>
  <c r="D14" i="58" s="1"/>
  <c r="D15" i="59"/>
  <c r="D15" i="58" s="1"/>
  <c r="D16" i="59"/>
  <c r="D16" i="58" s="1"/>
  <c r="D17" i="59"/>
  <c r="D17" i="58" s="1"/>
  <c r="D18" i="59"/>
  <c r="D18" i="58" s="1"/>
  <c r="D19" i="59"/>
  <c r="D19" i="58" s="1"/>
  <c r="D20" i="59"/>
  <c r="D20" i="58" s="1"/>
  <c r="D21" i="59"/>
  <c r="D21" i="58" s="1"/>
  <c r="D22" i="59"/>
  <c r="D22" i="58" s="1"/>
  <c r="D23" i="59"/>
  <c r="D23" i="58" s="1"/>
  <c r="D24" i="59"/>
  <c r="D24" i="58" s="1"/>
  <c r="D25" i="59"/>
  <c r="D25" i="58" s="1"/>
  <c r="D26" i="59"/>
  <c r="D26" i="58" s="1"/>
  <c r="D27" i="59"/>
  <c r="D27" i="58" s="1"/>
  <c r="D28" i="59"/>
  <c r="D28" i="58" s="1"/>
  <c r="D8" i="59"/>
  <c r="D8" i="58" s="1"/>
  <c r="B9" i="59"/>
  <c r="B9" i="58" s="1"/>
  <c r="B10" i="59"/>
  <c r="B10" i="58" s="1"/>
  <c r="B11" i="59"/>
  <c r="B11" i="58" s="1"/>
  <c r="B12" i="59"/>
  <c r="B12" i="58" s="1"/>
  <c r="B13" i="59"/>
  <c r="B13" i="58" s="1"/>
  <c r="B14" i="59"/>
  <c r="B14" i="58" s="1"/>
  <c r="B15" i="59"/>
  <c r="B15" i="58" s="1"/>
  <c r="B16" i="59"/>
  <c r="B16" i="58" s="1"/>
  <c r="B17" i="59"/>
  <c r="B17" i="58" s="1"/>
  <c r="B18" i="59"/>
  <c r="B18" i="58" s="1"/>
  <c r="B19" i="59"/>
  <c r="B19" i="58" s="1"/>
  <c r="B20" i="59"/>
  <c r="B20" i="58" s="1"/>
  <c r="B21" i="59"/>
  <c r="B21" i="58" s="1"/>
  <c r="B22" i="59"/>
  <c r="B22" i="58" s="1"/>
  <c r="B23" i="59"/>
  <c r="B23" i="58" s="1"/>
  <c r="B24" i="59"/>
  <c r="B24" i="58" s="1"/>
  <c r="B25" i="59"/>
  <c r="B25" i="58" s="1"/>
  <c r="B26" i="59"/>
  <c r="B26" i="58" s="1"/>
  <c r="B27" i="59"/>
  <c r="B27" i="58" s="1"/>
  <c r="B28" i="59"/>
  <c r="B28" i="58" s="1"/>
  <c r="B8" i="59"/>
  <c r="B8" i="58" s="1"/>
  <c r="K9" i="55" l="1"/>
  <c r="K9" i="56" s="1"/>
  <c r="K10" i="55"/>
  <c r="K10" i="56" s="1"/>
  <c r="K11" i="55"/>
  <c r="K11" i="56" s="1"/>
  <c r="K12" i="55"/>
  <c r="K12" i="56" s="1"/>
  <c r="K13" i="55"/>
  <c r="K13" i="56" s="1"/>
  <c r="K14" i="55"/>
  <c r="K14" i="56" s="1"/>
  <c r="K15" i="55"/>
  <c r="K15" i="56" s="1"/>
  <c r="K16" i="55"/>
  <c r="K16" i="56" s="1"/>
  <c r="K17" i="55"/>
  <c r="K17" i="56" s="1"/>
  <c r="K18" i="55"/>
  <c r="K18" i="56" s="1"/>
  <c r="K19" i="55"/>
  <c r="K19" i="56" s="1"/>
  <c r="K20" i="55"/>
  <c r="K20" i="56" s="1"/>
  <c r="K21" i="55"/>
  <c r="K21" i="56" s="1"/>
  <c r="K22" i="55"/>
  <c r="K22" i="56" s="1"/>
  <c r="K23" i="55"/>
  <c r="K23" i="56" s="1"/>
  <c r="K24" i="55"/>
  <c r="K24" i="56" s="1"/>
  <c r="K25" i="55"/>
  <c r="K25" i="56" s="1"/>
  <c r="K26" i="55"/>
  <c r="K26" i="56" s="1"/>
  <c r="K27" i="55"/>
  <c r="K27" i="56" s="1"/>
  <c r="K28" i="55"/>
  <c r="K28" i="56" s="1"/>
  <c r="K8" i="55"/>
  <c r="K8" i="56" s="1"/>
  <c r="J9" i="56"/>
  <c r="J10" i="56"/>
  <c r="J11" i="56"/>
  <c r="J12" i="56"/>
  <c r="J13" i="56"/>
  <c r="J14" i="56"/>
  <c r="J15" i="56"/>
  <c r="J16" i="56"/>
  <c r="J17" i="56"/>
  <c r="J18" i="56"/>
  <c r="J19" i="56"/>
  <c r="J20" i="56"/>
  <c r="J21" i="56"/>
  <c r="J22" i="56"/>
  <c r="J23" i="56"/>
  <c r="J24" i="56"/>
  <c r="J25" i="56"/>
  <c r="J26" i="56"/>
  <c r="J27" i="56"/>
  <c r="J28" i="56"/>
  <c r="J8" i="56"/>
  <c r="I9" i="56"/>
  <c r="I10" i="56"/>
  <c r="I11" i="56"/>
  <c r="I12" i="56"/>
  <c r="I13" i="56"/>
  <c r="I14" i="56"/>
  <c r="I15" i="56"/>
  <c r="I16" i="56"/>
  <c r="I17" i="56"/>
  <c r="I18" i="56"/>
  <c r="I19" i="56"/>
  <c r="I20" i="56"/>
  <c r="I21" i="56"/>
  <c r="I22" i="56"/>
  <c r="I23" i="56"/>
  <c r="I24" i="56"/>
  <c r="I25" i="56"/>
  <c r="I26" i="56"/>
  <c r="I27" i="56"/>
  <c r="I28" i="56"/>
  <c r="I8" i="56"/>
  <c r="H9" i="55"/>
  <c r="H9" i="56" s="1"/>
  <c r="H10" i="55"/>
  <c r="H10" i="56" s="1"/>
  <c r="H11" i="55"/>
  <c r="H11" i="56" s="1"/>
  <c r="H12" i="55"/>
  <c r="H12" i="56" s="1"/>
  <c r="H13" i="55"/>
  <c r="H13" i="56" s="1"/>
  <c r="H14" i="55"/>
  <c r="H14" i="56" s="1"/>
  <c r="H15" i="55"/>
  <c r="H15" i="56" s="1"/>
  <c r="H16" i="55"/>
  <c r="H16" i="56" s="1"/>
  <c r="H17" i="55"/>
  <c r="H17" i="56" s="1"/>
  <c r="H18" i="55"/>
  <c r="H18" i="56" s="1"/>
  <c r="H19" i="55"/>
  <c r="H19" i="56" s="1"/>
  <c r="H20" i="55"/>
  <c r="H20" i="56" s="1"/>
  <c r="H21" i="55"/>
  <c r="H21" i="56" s="1"/>
  <c r="H22" i="55"/>
  <c r="H22" i="56" s="1"/>
  <c r="H23" i="55"/>
  <c r="H23" i="56" s="1"/>
  <c r="H24" i="55"/>
  <c r="H24" i="56" s="1"/>
  <c r="H25" i="55"/>
  <c r="H25" i="56" s="1"/>
  <c r="H26" i="55"/>
  <c r="H26" i="56" s="1"/>
  <c r="H27" i="55"/>
  <c r="H27" i="56" s="1"/>
  <c r="H28" i="55"/>
  <c r="H28" i="56" s="1"/>
  <c r="H8" i="55"/>
  <c r="H8" i="56" s="1"/>
  <c r="G9" i="55"/>
  <c r="G9" i="56" s="1"/>
  <c r="G10" i="55"/>
  <c r="G10" i="56" s="1"/>
  <c r="G11" i="55"/>
  <c r="G11" i="56" s="1"/>
  <c r="G12" i="55"/>
  <c r="G12" i="56" s="1"/>
  <c r="G13" i="55"/>
  <c r="G13" i="56" s="1"/>
  <c r="G14" i="55"/>
  <c r="G14" i="56" s="1"/>
  <c r="G15" i="55"/>
  <c r="G15" i="56" s="1"/>
  <c r="G16" i="55"/>
  <c r="G16" i="56" s="1"/>
  <c r="G17" i="55"/>
  <c r="G17" i="56" s="1"/>
  <c r="G18" i="55"/>
  <c r="G18" i="56" s="1"/>
  <c r="G19" i="55"/>
  <c r="G19" i="56" s="1"/>
  <c r="G20" i="55"/>
  <c r="G20" i="56" s="1"/>
  <c r="G21" i="55"/>
  <c r="G21" i="56" s="1"/>
  <c r="G22" i="55"/>
  <c r="G22" i="56" s="1"/>
  <c r="G23" i="55"/>
  <c r="G23" i="56" s="1"/>
  <c r="G24" i="55"/>
  <c r="G24" i="56" s="1"/>
  <c r="G25" i="55"/>
  <c r="G25" i="56" s="1"/>
  <c r="G26" i="55"/>
  <c r="G26" i="56" s="1"/>
  <c r="G27" i="55"/>
  <c r="G27" i="56" s="1"/>
  <c r="G28" i="55"/>
  <c r="G28" i="56" s="1"/>
  <c r="G8" i="55"/>
  <c r="G8" i="56" s="1"/>
  <c r="F28" i="55"/>
  <c r="F28" i="56" s="1"/>
  <c r="F9" i="55"/>
  <c r="F9" i="56" s="1"/>
  <c r="F10" i="55"/>
  <c r="F10" i="56" s="1"/>
  <c r="F11" i="55"/>
  <c r="F11" i="56" s="1"/>
  <c r="F12" i="55"/>
  <c r="F12" i="56" s="1"/>
  <c r="F13" i="55"/>
  <c r="F13" i="56" s="1"/>
  <c r="F14" i="55"/>
  <c r="F14" i="56" s="1"/>
  <c r="F15" i="55"/>
  <c r="F15" i="56" s="1"/>
  <c r="F16" i="55"/>
  <c r="F16" i="56" s="1"/>
  <c r="F17" i="55"/>
  <c r="F17" i="56" s="1"/>
  <c r="F18" i="55"/>
  <c r="F18" i="56" s="1"/>
  <c r="F19" i="55"/>
  <c r="F19" i="56" s="1"/>
  <c r="F20" i="55"/>
  <c r="F20" i="56" s="1"/>
  <c r="F21" i="55"/>
  <c r="F21" i="56" s="1"/>
  <c r="F22" i="55"/>
  <c r="F22" i="56" s="1"/>
  <c r="F23" i="55"/>
  <c r="F23" i="56" s="1"/>
  <c r="F24" i="55"/>
  <c r="F24" i="56" s="1"/>
  <c r="F25" i="55"/>
  <c r="F25" i="56" s="1"/>
  <c r="F26" i="55"/>
  <c r="F26" i="56" s="1"/>
  <c r="F27" i="55"/>
  <c r="F27" i="56" s="1"/>
  <c r="F8" i="55"/>
  <c r="F8" i="56" s="1"/>
  <c r="E9" i="56"/>
  <c r="E10" i="56"/>
  <c r="E11" i="56"/>
  <c r="E1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8" i="56"/>
  <c r="D9" i="56"/>
  <c r="D10" i="56"/>
  <c r="D11" i="56"/>
  <c r="D12" i="56"/>
  <c r="D13" i="56"/>
  <c r="D14" i="56"/>
  <c r="D15" i="56"/>
  <c r="D16" i="56"/>
  <c r="D17" i="56"/>
  <c r="D18" i="56"/>
  <c r="D19" i="56"/>
  <c r="D20" i="56"/>
  <c r="D21" i="56"/>
  <c r="D22" i="56"/>
  <c r="D23" i="56"/>
  <c r="D24" i="56"/>
  <c r="D25" i="56"/>
  <c r="D26" i="56"/>
  <c r="D27" i="56"/>
  <c r="D28" i="56"/>
  <c r="D8" i="56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25" i="56"/>
  <c r="C26" i="56"/>
  <c r="C27" i="56"/>
  <c r="C28" i="56"/>
  <c r="C8" i="56"/>
  <c r="B9" i="56"/>
  <c r="B10" i="56"/>
  <c r="B11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8" i="56"/>
  <c r="W9" i="54"/>
  <c r="W10" i="54"/>
  <c r="W11" i="54"/>
  <c r="W12" i="54"/>
  <c r="W13" i="54"/>
  <c r="W14" i="54"/>
  <c r="W15" i="54"/>
  <c r="W16" i="54"/>
  <c r="W17" i="54"/>
  <c r="W18" i="54"/>
  <c r="W19" i="54"/>
  <c r="W20" i="54"/>
  <c r="W21" i="54"/>
  <c r="W22" i="54"/>
  <c r="W23" i="54"/>
  <c r="W24" i="54"/>
  <c r="W25" i="54"/>
  <c r="W26" i="54"/>
  <c r="W27" i="54"/>
  <c r="W28" i="54"/>
  <c r="W8" i="54"/>
  <c r="P9" i="54"/>
  <c r="P10" i="54"/>
  <c r="P11" i="54"/>
  <c r="P12" i="54"/>
  <c r="P13" i="54"/>
  <c r="P14" i="54"/>
  <c r="P15" i="54"/>
  <c r="P16" i="54"/>
  <c r="P17" i="54"/>
  <c r="P18" i="54"/>
  <c r="P19" i="54"/>
  <c r="P20" i="54"/>
  <c r="P21" i="54"/>
  <c r="P22" i="54"/>
  <c r="P23" i="54"/>
  <c r="P24" i="54"/>
  <c r="P25" i="54"/>
  <c r="P26" i="54"/>
  <c r="P27" i="54"/>
  <c r="P28" i="54"/>
  <c r="P8" i="54"/>
  <c r="M9" i="54"/>
  <c r="M10" i="54"/>
  <c r="M11" i="54"/>
  <c r="M12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5" i="54"/>
  <c r="M26" i="54"/>
  <c r="M27" i="54"/>
  <c r="M28" i="54"/>
  <c r="M8" i="54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8" i="54"/>
  <c r="J8" i="54"/>
  <c r="G9" i="54"/>
  <c r="G10" i="54"/>
  <c r="G11" i="54"/>
  <c r="G12" i="54"/>
  <c r="G13" i="54"/>
  <c r="G14" i="54"/>
  <c r="G15" i="54"/>
  <c r="G16" i="54"/>
  <c r="G17" i="54"/>
  <c r="G18" i="54"/>
  <c r="G19" i="54"/>
  <c r="G20" i="54"/>
  <c r="G21" i="54"/>
  <c r="G22" i="54"/>
  <c r="G23" i="54"/>
  <c r="G24" i="54"/>
  <c r="G25" i="54"/>
  <c r="G26" i="54"/>
  <c r="G27" i="54"/>
  <c r="G28" i="54"/>
  <c r="G8" i="54"/>
  <c r="W9" i="52"/>
  <c r="W10" i="52"/>
  <c r="W11" i="52"/>
  <c r="W12" i="52"/>
  <c r="W13" i="52"/>
  <c r="W14" i="52"/>
  <c r="W15" i="52"/>
  <c r="W16" i="52"/>
  <c r="W17" i="52"/>
  <c r="W18" i="52"/>
  <c r="W19" i="52"/>
  <c r="W20" i="52"/>
  <c r="W21" i="52"/>
  <c r="W22" i="52"/>
  <c r="W23" i="52"/>
  <c r="W24" i="52"/>
  <c r="W25" i="52"/>
  <c r="W26" i="52"/>
  <c r="W27" i="52"/>
  <c r="W28" i="52"/>
  <c r="W8" i="52"/>
  <c r="T9" i="52"/>
  <c r="T10" i="52"/>
  <c r="T11" i="52"/>
  <c r="T12" i="52"/>
  <c r="T13" i="52"/>
  <c r="T14" i="52"/>
  <c r="T15" i="52"/>
  <c r="T16" i="52"/>
  <c r="T17" i="52"/>
  <c r="T18" i="52"/>
  <c r="T19" i="52"/>
  <c r="T20" i="52"/>
  <c r="T21" i="52"/>
  <c r="T22" i="52"/>
  <c r="T23" i="52"/>
  <c r="T24" i="52"/>
  <c r="T25" i="52"/>
  <c r="T26" i="52"/>
  <c r="T27" i="52"/>
  <c r="T28" i="52"/>
  <c r="T8" i="52"/>
  <c r="R9" i="52"/>
  <c r="R10" i="52"/>
  <c r="R11" i="52"/>
  <c r="R12" i="52"/>
  <c r="R13" i="52"/>
  <c r="R14" i="52"/>
  <c r="R15" i="52"/>
  <c r="R16" i="52"/>
  <c r="R17" i="52"/>
  <c r="R18" i="52"/>
  <c r="R19" i="52"/>
  <c r="R20" i="52"/>
  <c r="R21" i="52"/>
  <c r="R22" i="52"/>
  <c r="R23" i="52"/>
  <c r="R24" i="52"/>
  <c r="R25" i="52"/>
  <c r="R26" i="52"/>
  <c r="R27" i="52"/>
  <c r="R28" i="52"/>
  <c r="R8" i="52"/>
  <c r="P9" i="52"/>
  <c r="P10" i="52"/>
  <c r="P11" i="52"/>
  <c r="P12" i="52"/>
  <c r="P13" i="52"/>
  <c r="P14" i="52"/>
  <c r="P15" i="52"/>
  <c r="P16" i="52"/>
  <c r="P17" i="52"/>
  <c r="P18" i="52"/>
  <c r="P19" i="52"/>
  <c r="P20" i="52"/>
  <c r="P21" i="52"/>
  <c r="P22" i="52"/>
  <c r="P23" i="52"/>
  <c r="P24" i="52"/>
  <c r="P25" i="52"/>
  <c r="P26" i="52"/>
  <c r="P27" i="52"/>
  <c r="P28" i="52"/>
  <c r="P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27" i="52"/>
  <c r="M28" i="52"/>
  <c r="M8" i="52"/>
  <c r="J9" i="52"/>
  <c r="J10" i="52"/>
  <c r="J11" i="52"/>
  <c r="J12" i="52"/>
  <c r="J13" i="52"/>
  <c r="J14" i="52"/>
  <c r="J15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28" i="52"/>
  <c r="J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8" i="52"/>
  <c r="D9" i="52"/>
  <c r="D10" i="52"/>
  <c r="D11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24" i="52"/>
  <c r="D25" i="52"/>
  <c r="D26" i="52"/>
  <c r="D27" i="52"/>
  <c r="D28" i="52"/>
  <c r="D8" i="52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8" i="52"/>
  <c r="W9" i="50"/>
  <c r="W10" i="50"/>
  <c r="W11" i="50"/>
  <c r="W12" i="50"/>
  <c r="W13" i="50"/>
  <c r="W14" i="50"/>
  <c r="W15" i="50"/>
  <c r="W16" i="50"/>
  <c r="W17" i="50"/>
  <c r="W18" i="50"/>
  <c r="W19" i="50"/>
  <c r="W20" i="50"/>
  <c r="W21" i="50"/>
  <c r="W22" i="50"/>
  <c r="W23" i="50"/>
  <c r="W24" i="50"/>
  <c r="W25" i="50"/>
  <c r="W26" i="50"/>
  <c r="W27" i="50"/>
  <c r="W28" i="50"/>
  <c r="W8" i="50"/>
  <c r="T9" i="50"/>
  <c r="T10" i="50"/>
  <c r="T11" i="50"/>
  <c r="T12" i="50"/>
  <c r="T13" i="50"/>
  <c r="T14" i="50"/>
  <c r="T15" i="50"/>
  <c r="T16" i="50"/>
  <c r="T17" i="50"/>
  <c r="T18" i="50"/>
  <c r="T19" i="50"/>
  <c r="T20" i="50"/>
  <c r="T21" i="50"/>
  <c r="T22" i="50"/>
  <c r="T23" i="50"/>
  <c r="T24" i="50"/>
  <c r="T25" i="50"/>
  <c r="T26" i="50"/>
  <c r="T27" i="50"/>
  <c r="T28" i="50"/>
  <c r="T8" i="50"/>
  <c r="R9" i="50"/>
  <c r="R10" i="50"/>
  <c r="R11" i="50"/>
  <c r="R12" i="50"/>
  <c r="R13" i="50"/>
  <c r="R14" i="50"/>
  <c r="R15" i="50"/>
  <c r="R16" i="50"/>
  <c r="R17" i="50"/>
  <c r="R18" i="50"/>
  <c r="R19" i="50"/>
  <c r="R20" i="50"/>
  <c r="R21" i="50"/>
  <c r="R22" i="50"/>
  <c r="R23" i="50"/>
  <c r="R24" i="50"/>
  <c r="R25" i="50"/>
  <c r="R26" i="50"/>
  <c r="R27" i="50"/>
  <c r="R28" i="50"/>
  <c r="R8" i="50"/>
  <c r="P9" i="50"/>
  <c r="P10" i="50"/>
  <c r="P11" i="50"/>
  <c r="P12" i="50"/>
  <c r="P13" i="50"/>
  <c r="P14" i="50"/>
  <c r="P15" i="50"/>
  <c r="P16" i="50"/>
  <c r="P17" i="50"/>
  <c r="P18" i="50"/>
  <c r="P19" i="50"/>
  <c r="P20" i="50"/>
  <c r="P21" i="50"/>
  <c r="P22" i="50"/>
  <c r="P23" i="50"/>
  <c r="P24" i="50"/>
  <c r="P25" i="50"/>
  <c r="P26" i="50"/>
  <c r="P27" i="50"/>
  <c r="P28" i="50"/>
  <c r="P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27" i="50"/>
  <c r="M28" i="50"/>
  <c r="M8" i="50"/>
  <c r="J9" i="50"/>
  <c r="J10" i="50"/>
  <c r="J11" i="50"/>
  <c r="J12" i="50"/>
  <c r="J13" i="50"/>
  <c r="J14" i="50"/>
  <c r="J15" i="50"/>
  <c r="J16" i="50"/>
  <c r="J17" i="50"/>
  <c r="J18" i="50"/>
  <c r="J19" i="50"/>
  <c r="J20" i="50"/>
  <c r="J21" i="50"/>
  <c r="J22" i="50"/>
  <c r="J23" i="50"/>
  <c r="J24" i="50"/>
  <c r="J25" i="50"/>
  <c r="J26" i="50"/>
  <c r="J27" i="50"/>
  <c r="J28" i="50"/>
  <c r="J8" i="50"/>
  <c r="G9" i="50"/>
  <c r="G10" i="50"/>
  <c r="G11" i="50"/>
  <c r="G12" i="50"/>
  <c r="G13" i="50"/>
  <c r="G14" i="50"/>
  <c r="G15" i="50"/>
  <c r="G16" i="50"/>
  <c r="G17" i="50"/>
  <c r="G18" i="50"/>
  <c r="G19" i="50"/>
  <c r="G20" i="50"/>
  <c r="G21" i="50"/>
  <c r="G22" i="50"/>
  <c r="G23" i="50"/>
  <c r="G24" i="50"/>
  <c r="G25" i="50"/>
  <c r="G26" i="50"/>
  <c r="G27" i="50"/>
  <c r="G28" i="50"/>
  <c r="G8" i="50"/>
  <c r="D9" i="50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8" i="50"/>
  <c r="W9" i="48"/>
  <c r="W10" i="48"/>
  <c r="W11" i="48"/>
  <c r="W12" i="48"/>
  <c r="W13" i="48"/>
  <c r="W14" i="48"/>
  <c r="W15" i="48"/>
  <c r="W16" i="48"/>
  <c r="W17" i="48"/>
  <c r="W18" i="48"/>
  <c r="W19" i="48"/>
  <c r="W20" i="48"/>
  <c r="W21" i="48"/>
  <c r="W22" i="48"/>
  <c r="W23" i="48"/>
  <c r="W24" i="48"/>
  <c r="W25" i="48"/>
  <c r="W26" i="48"/>
  <c r="W27" i="48"/>
  <c r="W28" i="48"/>
  <c r="W8" i="48"/>
  <c r="T9" i="48"/>
  <c r="T10" i="48"/>
  <c r="T11" i="48"/>
  <c r="T12" i="48"/>
  <c r="T13" i="48"/>
  <c r="T14" i="48"/>
  <c r="T15" i="48"/>
  <c r="T16" i="48"/>
  <c r="T17" i="48"/>
  <c r="T18" i="48"/>
  <c r="T19" i="48"/>
  <c r="T20" i="48"/>
  <c r="T21" i="48"/>
  <c r="T22" i="48"/>
  <c r="T23" i="48"/>
  <c r="T24" i="48"/>
  <c r="T25" i="48"/>
  <c r="T26" i="48"/>
  <c r="T27" i="48"/>
  <c r="T28" i="48"/>
  <c r="T8" i="48"/>
  <c r="R9" i="48"/>
  <c r="R10" i="48"/>
  <c r="R11" i="48"/>
  <c r="R12" i="48"/>
  <c r="R13" i="48"/>
  <c r="R14" i="48"/>
  <c r="R15" i="48"/>
  <c r="R16" i="48"/>
  <c r="R17" i="48"/>
  <c r="R18" i="48"/>
  <c r="R19" i="48"/>
  <c r="R20" i="48"/>
  <c r="R21" i="48"/>
  <c r="R22" i="48"/>
  <c r="R23" i="48"/>
  <c r="R24" i="48"/>
  <c r="R25" i="48"/>
  <c r="R26" i="48"/>
  <c r="R27" i="48"/>
  <c r="R28" i="48"/>
  <c r="R8" i="48"/>
  <c r="P9" i="48"/>
  <c r="P10" i="48"/>
  <c r="P11" i="48"/>
  <c r="P12" i="48"/>
  <c r="P13" i="48"/>
  <c r="P14" i="48"/>
  <c r="P15" i="48"/>
  <c r="P16" i="48"/>
  <c r="P17" i="48"/>
  <c r="P18" i="48"/>
  <c r="P19" i="48"/>
  <c r="P20" i="48"/>
  <c r="P21" i="48"/>
  <c r="P22" i="48"/>
  <c r="P23" i="48"/>
  <c r="P24" i="48"/>
  <c r="P25" i="48"/>
  <c r="P26" i="48"/>
  <c r="P27" i="48"/>
  <c r="P28" i="48"/>
  <c r="P8" i="48"/>
  <c r="J9" i="48"/>
  <c r="J10" i="48"/>
  <c r="J11" i="48"/>
  <c r="J12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J25" i="48"/>
  <c r="J26" i="48"/>
  <c r="J27" i="48"/>
  <c r="J28" i="48"/>
  <c r="J8" i="48"/>
  <c r="G9" i="48"/>
  <c r="G10" i="48"/>
  <c r="G11" i="48"/>
  <c r="G12" i="48"/>
  <c r="G13" i="48"/>
  <c r="G14" i="48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8" i="48"/>
  <c r="D9" i="48"/>
  <c r="D10" i="48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8" i="48"/>
  <c r="W9" i="39"/>
  <c r="W10" i="39"/>
  <c r="W11" i="39"/>
  <c r="W12" i="39"/>
  <c r="W13" i="39"/>
  <c r="W14" i="39"/>
  <c r="W15" i="39"/>
  <c r="W16" i="39"/>
  <c r="W17" i="39"/>
  <c r="W18" i="39"/>
  <c r="W19" i="39"/>
  <c r="W20" i="39"/>
  <c r="W21" i="39"/>
  <c r="W22" i="39"/>
  <c r="W23" i="39"/>
  <c r="W24" i="39"/>
  <c r="W25" i="39"/>
  <c r="W26" i="39"/>
  <c r="W27" i="39"/>
  <c r="W28" i="39"/>
  <c r="W8" i="39"/>
  <c r="T9" i="39"/>
  <c r="T10" i="39"/>
  <c r="T11" i="39"/>
  <c r="T12" i="39"/>
  <c r="T13" i="39"/>
  <c r="T14" i="39"/>
  <c r="T15" i="39"/>
  <c r="T16" i="39"/>
  <c r="T17" i="39"/>
  <c r="T18" i="39"/>
  <c r="T19" i="39"/>
  <c r="T20" i="39"/>
  <c r="T21" i="39"/>
  <c r="T22" i="39"/>
  <c r="T23" i="39"/>
  <c r="T24" i="39"/>
  <c r="T25" i="39"/>
  <c r="T26" i="39"/>
  <c r="T27" i="39"/>
  <c r="T28" i="39"/>
  <c r="T8" i="39"/>
  <c r="R9" i="39"/>
  <c r="R10" i="39"/>
  <c r="R11" i="39"/>
  <c r="R12" i="39"/>
  <c r="R13" i="39"/>
  <c r="R14" i="39"/>
  <c r="R15" i="39"/>
  <c r="R16" i="39"/>
  <c r="R17" i="39"/>
  <c r="R18" i="39"/>
  <c r="R19" i="39"/>
  <c r="R20" i="39"/>
  <c r="R21" i="39"/>
  <c r="R22" i="39"/>
  <c r="R23" i="39"/>
  <c r="R24" i="39"/>
  <c r="R25" i="39"/>
  <c r="R26" i="39"/>
  <c r="R27" i="39"/>
  <c r="R28" i="39"/>
  <c r="R8" i="39"/>
  <c r="P9" i="39"/>
  <c r="P10" i="39"/>
  <c r="P11" i="39"/>
  <c r="P12" i="39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P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22" i="39"/>
  <c r="M23" i="39"/>
  <c r="M24" i="39"/>
  <c r="M25" i="39"/>
  <c r="M26" i="39"/>
  <c r="M27" i="39"/>
  <c r="M28" i="39"/>
  <c r="M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8" i="39"/>
  <c r="E7" i="55" l="1"/>
  <c r="E7" i="56" l="1"/>
  <c r="X28" i="59" l="1"/>
  <c r="U28" i="59"/>
  <c r="Q28" i="59"/>
  <c r="N28" i="59"/>
  <c r="K28" i="59"/>
  <c r="H28" i="59"/>
  <c r="E28" i="59"/>
  <c r="X27" i="59"/>
  <c r="U27" i="59"/>
  <c r="Q27" i="59"/>
  <c r="N27" i="59"/>
  <c r="K27" i="59"/>
  <c r="H27" i="59"/>
  <c r="E27" i="59"/>
  <c r="X26" i="59"/>
  <c r="U26" i="59"/>
  <c r="Q26" i="59"/>
  <c r="N26" i="59"/>
  <c r="K26" i="59"/>
  <c r="H26" i="59"/>
  <c r="E26" i="59"/>
  <c r="X25" i="59"/>
  <c r="U25" i="59"/>
  <c r="Q25" i="59"/>
  <c r="N25" i="59"/>
  <c r="K25" i="59"/>
  <c r="H25" i="59"/>
  <c r="E25" i="59"/>
  <c r="X24" i="59"/>
  <c r="U24" i="59"/>
  <c r="Q24" i="59"/>
  <c r="N24" i="59"/>
  <c r="K24" i="59"/>
  <c r="H24" i="59"/>
  <c r="E24" i="59"/>
  <c r="X23" i="59"/>
  <c r="U23" i="59"/>
  <c r="Q23" i="59"/>
  <c r="N23" i="59"/>
  <c r="K23" i="59"/>
  <c r="H23" i="59"/>
  <c r="E23" i="59"/>
  <c r="X22" i="59"/>
  <c r="U22" i="59"/>
  <c r="Q22" i="59"/>
  <c r="N22" i="59"/>
  <c r="K22" i="59"/>
  <c r="H22" i="59"/>
  <c r="E22" i="59"/>
  <c r="X21" i="59"/>
  <c r="U21" i="59"/>
  <c r="Q21" i="59"/>
  <c r="N21" i="59"/>
  <c r="K21" i="59"/>
  <c r="H21" i="59"/>
  <c r="E21" i="59"/>
  <c r="X20" i="59"/>
  <c r="U20" i="59"/>
  <c r="Q20" i="59"/>
  <c r="N20" i="59"/>
  <c r="K20" i="59"/>
  <c r="H20" i="59"/>
  <c r="E20" i="59"/>
  <c r="X19" i="59"/>
  <c r="U19" i="59"/>
  <c r="Q19" i="59"/>
  <c r="N19" i="59"/>
  <c r="K19" i="59"/>
  <c r="H19" i="59"/>
  <c r="E19" i="59"/>
  <c r="X18" i="59"/>
  <c r="U18" i="59"/>
  <c r="Q18" i="59"/>
  <c r="N18" i="59"/>
  <c r="K18" i="59"/>
  <c r="H18" i="59"/>
  <c r="E18" i="59"/>
  <c r="X17" i="59"/>
  <c r="U17" i="59"/>
  <c r="Q17" i="59"/>
  <c r="N17" i="59"/>
  <c r="K17" i="59"/>
  <c r="H17" i="59"/>
  <c r="E17" i="59"/>
  <c r="X16" i="59"/>
  <c r="U16" i="59"/>
  <c r="Q16" i="59"/>
  <c r="N16" i="59"/>
  <c r="K16" i="59"/>
  <c r="H16" i="59"/>
  <c r="E16" i="59"/>
  <c r="X15" i="59"/>
  <c r="U15" i="59"/>
  <c r="Q15" i="59"/>
  <c r="N15" i="59"/>
  <c r="K15" i="59"/>
  <c r="H15" i="59"/>
  <c r="E15" i="59"/>
  <c r="X14" i="59"/>
  <c r="U14" i="59"/>
  <c r="Q14" i="59"/>
  <c r="N14" i="59"/>
  <c r="K14" i="59"/>
  <c r="H14" i="59"/>
  <c r="E14" i="59"/>
  <c r="X13" i="59"/>
  <c r="U13" i="59"/>
  <c r="Q13" i="59"/>
  <c r="N13" i="59"/>
  <c r="K13" i="59"/>
  <c r="H13" i="59"/>
  <c r="E13" i="59"/>
  <c r="X12" i="59"/>
  <c r="U12" i="59"/>
  <c r="Q12" i="59"/>
  <c r="N12" i="59"/>
  <c r="K12" i="59"/>
  <c r="H12" i="59"/>
  <c r="E12" i="59"/>
  <c r="X11" i="59"/>
  <c r="U11" i="59"/>
  <c r="Q11" i="59"/>
  <c r="N11" i="59"/>
  <c r="K11" i="59"/>
  <c r="H11" i="59"/>
  <c r="E11" i="59"/>
  <c r="X10" i="59"/>
  <c r="U10" i="59"/>
  <c r="Q10" i="59"/>
  <c r="N10" i="59"/>
  <c r="K10" i="59"/>
  <c r="H10" i="59"/>
  <c r="E10" i="59"/>
  <c r="X9" i="59"/>
  <c r="U9" i="59"/>
  <c r="Q9" i="59"/>
  <c r="N9" i="59"/>
  <c r="K9" i="59"/>
  <c r="H9" i="59"/>
  <c r="E9" i="59"/>
  <c r="X8" i="59"/>
  <c r="U8" i="59"/>
  <c r="Q8" i="59"/>
  <c r="N8" i="59"/>
  <c r="K8" i="59"/>
  <c r="H8" i="59"/>
  <c r="E8" i="59"/>
  <c r="W7" i="59"/>
  <c r="G20" i="57" s="1"/>
  <c r="V7" i="59"/>
  <c r="F20" i="57" s="1"/>
  <c r="T7" i="59"/>
  <c r="G19" i="57" s="1"/>
  <c r="S7" i="59"/>
  <c r="R7" i="59"/>
  <c r="P7" i="59"/>
  <c r="O7" i="59"/>
  <c r="M7" i="59"/>
  <c r="L7" i="59"/>
  <c r="J7" i="59"/>
  <c r="G11" i="57" s="1"/>
  <c r="I7" i="59"/>
  <c r="F11" i="57" s="1"/>
  <c r="G7" i="59"/>
  <c r="G10" i="57" s="1"/>
  <c r="F7" i="59"/>
  <c r="F10" i="57" s="1"/>
  <c r="D7" i="59"/>
  <c r="C7" i="59"/>
  <c r="B7" i="59"/>
  <c r="G8" i="57" s="1"/>
  <c r="X28" i="58"/>
  <c r="U28" i="58"/>
  <c r="Q28" i="58"/>
  <c r="N28" i="58"/>
  <c r="K28" i="58"/>
  <c r="H28" i="58"/>
  <c r="E28" i="58"/>
  <c r="X27" i="58"/>
  <c r="U27" i="58"/>
  <c r="Q27" i="58"/>
  <c r="N27" i="58"/>
  <c r="K27" i="58"/>
  <c r="H27" i="58"/>
  <c r="E27" i="58"/>
  <c r="X26" i="58"/>
  <c r="U26" i="58"/>
  <c r="Q26" i="58"/>
  <c r="N26" i="58"/>
  <c r="K26" i="58"/>
  <c r="H26" i="58"/>
  <c r="E26" i="58"/>
  <c r="X25" i="58"/>
  <c r="U25" i="58"/>
  <c r="Q25" i="58"/>
  <c r="N25" i="58"/>
  <c r="K25" i="58"/>
  <c r="H25" i="58"/>
  <c r="E25" i="58"/>
  <c r="X24" i="58"/>
  <c r="U24" i="58"/>
  <c r="Q24" i="58"/>
  <c r="N24" i="58"/>
  <c r="K24" i="58"/>
  <c r="H24" i="58"/>
  <c r="E24" i="58"/>
  <c r="X23" i="58"/>
  <c r="U23" i="58"/>
  <c r="Q23" i="58"/>
  <c r="N23" i="58"/>
  <c r="K23" i="58"/>
  <c r="H23" i="58"/>
  <c r="E23" i="58"/>
  <c r="X22" i="58"/>
  <c r="U22" i="58"/>
  <c r="Q22" i="58"/>
  <c r="N22" i="58"/>
  <c r="K22" i="58"/>
  <c r="H22" i="58"/>
  <c r="E22" i="58"/>
  <c r="X21" i="58"/>
  <c r="U21" i="58"/>
  <c r="Q21" i="58"/>
  <c r="N21" i="58"/>
  <c r="K21" i="58"/>
  <c r="H21" i="58"/>
  <c r="E21" i="58"/>
  <c r="X20" i="58"/>
  <c r="U20" i="58"/>
  <c r="Q20" i="58"/>
  <c r="N20" i="58"/>
  <c r="K20" i="58"/>
  <c r="H20" i="58"/>
  <c r="E20" i="58"/>
  <c r="X19" i="58"/>
  <c r="U19" i="58"/>
  <c r="Q19" i="58"/>
  <c r="N19" i="58"/>
  <c r="K19" i="58"/>
  <c r="H19" i="58"/>
  <c r="E19" i="58"/>
  <c r="X18" i="58"/>
  <c r="U18" i="58"/>
  <c r="Q18" i="58"/>
  <c r="N18" i="58"/>
  <c r="K18" i="58"/>
  <c r="H18" i="58"/>
  <c r="E18" i="58"/>
  <c r="X17" i="58"/>
  <c r="U17" i="58"/>
  <c r="Q17" i="58"/>
  <c r="N17" i="58"/>
  <c r="K17" i="58"/>
  <c r="H17" i="58"/>
  <c r="E17" i="58"/>
  <c r="X16" i="58"/>
  <c r="U16" i="58"/>
  <c r="Q16" i="58"/>
  <c r="N16" i="58"/>
  <c r="K16" i="58"/>
  <c r="H16" i="58"/>
  <c r="E16" i="58"/>
  <c r="X15" i="58"/>
  <c r="U15" i="58"/>
  <c r="Q15" i="58"/>
  <c r="N15" i="58"/>
  <c r="K15" i="58"/>
  <c r="H15" i="58"/>
  <c r="E15" i="58"/>
  <c r="X14" i="58"/>
  <c r="U14" i="58"/>
  <c r="Q14" i="58"/>
  <c r="N14" i="58"/>
  <c r="K14" i="58"/>
  <c r="H14" i="58"/>
  <c r="E14" i="58"/>
  <c r="X13" i="58"/>
  <c r="U13" i="58"/>
  <c r="Q13" i="58"/>
  <c r="N13" i="58"/>
  <c r="K13" i="58"/>
  <c r="H13" i="58"/>
  <c r="E13" i="58"/>
  <c r="X12" i="58"/>
  <c r="U12" i="58"/>
  <c r="Q12" i="58"/>
  <c r="N12" i="58"/>
  <c r="K12" i="58"/>
  <c r="H12" i="58"/>
  <c r="E12" i="58"/>
  <c r="X11" i="58"/>
  <c r="U11" i="58"/>
  <c r="Q11" i="58"/>
  <c r="N11" i="58"/>
  <c r="K11" i="58"/>
  <c r="H11" i="58"/>
  <c r="E11" i="58"/>
  <c r="X10" i="58"/>
  <c r="U10" i="58"/>
  <c r="Q10" i="58"/>
  <c r="N10" i="58"/>
  <c r="K10" i="58"/>
  <c r="H10" i="58"/>
  <c r="E10" i="58"/>
  <c r="X9" i="58"/>
  <c r="U9" i="58"/>
  <c r="Q9" i="58"/>
  <c r="N9" i="58"/>
  <c r="K9" i="58"/>
  <c r="H9" i="58"/>
  <c r="E9" i="58"/>
  <c r="X8" i="58"/>
  <c r="U8" i="58"/>
  <c r="Q8" i="58"/>
  <c r="N8" i="58"/>
  <c r="K8" i="58"/>
  <c r="H8" i="58"/>
  <c r="E8" i="58"/>
  <c r="W7" i="58"/>
  <c r="C20" i="57" s="1"/>
  <c r="V7" i="58"/>
  <c r="B20" i="57" s="1"/>
  <c r="T7" i="58"/>
  <c r="C19" i="57" s="1"/>
  <c r="S7" i="58"/>
  <c r="B19" i="57" s="1"/>
  <c r="R7" i="58"/>
  <c r="C18" i="57" s="1"/>
  <c r="P7" i="58"/>
  <c r="C13" i="57" s="1"/>
  <c r="O7" i="58"/>
  <c r="B13" i="57" s="1"/>
  <c r="M7" i="58"/>
  <c r="C12" i="57" s="1"/>
  <c r="L7" i="58"/>
  <c r="B12" i="57" s="1"/>
  <c r="J7" i="58"/>
  <c r="C11" i="57" s="1"/>
  <c r="I7" i="58"/>
  <c r="B11" i="57" s="1"/>
  <c r="G7" i="58"/>
  <c r="C10" i="57" s="1"/>
  <c r="F7" i="58"/>
  <c r="B10" i="57" s="1"/>
  <c r="D7" i="58"/>
  <c r="C9" i="57" s="1"/>
  <c r="C7" i="58"/>
  <c r="B9" i="57" s="1"/>
  <c r="B7" i="58"/>
  <c r="C8" i="57" s="1"/>
  <c r="G18" i="57"/>
  <c r="G13" i="57"/>
  <c r="G12" i="57"/>
  <c r="G9" i="57"/>
  <c r="X7" i="59" l="1"/>
  <c r="U7" i="59"/>
  <c r="Q7" i="59"/>
  <c r="N7" i="59"/>
  <c r="E7" i="59"/>
  <c r="H10" i="57"/>
  <c r="H7" i="59"/>
  <c r="F13" i="57"/>
  <c r="I13" i="57" s="1"/>
  <c r="F9" i="57"/>
  <c r="I9" i="57" s="1"/>
  <c r="E12" i="57"/>
  <c r="K7" i="59"/>
  <c r="X7" i="58"/>
  <c r="D20" i="57"/>
  <c r="U7" i="58"/>
  <c r="Q7" i="58"/>
  <c r="D12" i="57"/>
  <c r="N7" i="58"/>
  <c r="K7" i="58"/>
  <c r="D10" i="57"/>
  <c r="H7" i="58"/>
  <c r="E7" i="58"/>
  <c r="I20" i="57"/>
  <c r="F19" i="57"/>
  <c r="I19" i="57" s="1"/>
  <c r="I11" i="57"/>
  <c r="E20" i="57"/>
  <c r="H20" i="57"/>
  <c r="F12" i="57"/>
  <c r="H12" i="57" s="1"/>
  <c r="H11" i="57"/>
  <c r="I10" i="57"/>
  <c r="E10" i="57"/>
  <c r="E9" i="57"/>
  <c r="D9" i="57"/>
  <c r="E11" i="57"/>
  <c r="D11" i="57"/>
  <c r="E13" i="57"/>
  <c r="D13" i="57"/>
  <c r="E19" i="57"/>
  <c r="D19" i="57"/>
  <c r="H13" i="57" l="1"/>
  <c r="H9" i="57"/>
  <c r="H19" i="57"/>
  <c r="I12" i="57"/>
  <c r="K7" i="56"/>
  <c r="D20" i="25" s="1"/>
  <c r="J7" i="56"/>
  <c r="D19" i="25" s="1"/>
  <c r="I7" i="56"/>
  <c r="D18" i="25" s="1"/>
  <c r="H7" i="56"/>
  <c r="D13" i="25" s="1"/>
  <c r="G7" i="56"/>
  <c r="D12" i="25" s="1"/>
  <c r="F7" i="56"/>
  <c r="D11" i="25" s="1"/>
  <c r="D7" i="56"/>
  <c r="D10" i="25" s="1"/>
  <c r="C7" i="56"/>
  <c r="D9" i="25" s="1"/>
  <c r="B7" i="56"/>
  <c r="D8" i="25" s="1"/>
  <c r="K7" i="55"/>
  <c r="C20" i="25" s="1"/>
  <c r="J7" i="55"/>
  <c r="C19" i="25" s="1"/>
  <c r="I7" i="55"/>
  <c r="C18" i="25" s="1"/>
  <c r="H7" i="55"/>
  <c r="C13" i="25" s="1"/>
  <c r="G7" i="55"/>
  <c r="C12" i="25" s="1"/>
  <c r="F7" i="55"/>
  <c r="C11" i="25" s="1"/>
  <c r="D7" i="55"/>
  <c r="C10" i="25" s="1"/>
  <c r="C7" i="55"/>
  <c r="C9" i="25" s="1"/>
  <c r="B7" i="55"/>
  <c r="C8" i="25" s="1"/>
  <c r="X28" i="54"/>
  <c r="U28" i="54"/>
  <c r="Q28" i="54"/>
  <c r="N28" i="54"/>
  <c r="K28" i="54"/>
  <c r="H28" i="54"/>
  <c r="E28" i="54"/>
  <c r="X27" i="54"/>
  <c r="U27" i="54"/>
  <c r="Q27" i="54"/>
  <c r="N27" i="54"/>
  <c r="K27" i="54"/>
  <c r="H27" i="54"/>
  <c r="E27" i="54"/>
  <c r="X26" i="54"/>
  <c r="U26" i="54"/>
  <c r="Q26" i="54"/>
  <c r="N26" i="54"/>
  <c r="K26" i="54"/>
  <c r="H26" i="54"/>
  <c r="E26" i="54"/>
  <c r="X25" i="54"/>
  <c r="U25" i="54"/>
  <c r="Q25" i="54"/>
  <c r="N25" i="54"/>
  <c r="K25" i="54"/>
  <c r="H25" i="54"/>
  <c r="E25" i="54"/>
  <c r="X24" i="54"/>
  <c r="U24" i="54"/>
  <c r="Q24" i="54"/>
  <c r="N24" i="54"/>
  <c r="K24" i="54"/>
  <c r="H24" i="54"/>
  <c r="E24" i="54"/>
  <c r="X23" i="54"/>
  <c r="U23" i="54"/>
  <c r="Q23" i="54"/>
  <c r="N23" i="54"/>
  <c r="K23" i="54"/>
  <c r="H23" i="54"/>
  <c r="E23" i="54"/>
  <c r="X22" i="54"/>
  <c r="U22" i="54"/>
  <c r="Q22" i="54"/>
  <c r="N22" i="54"/>
  <c r="K22" i="54"/>
  <c r="H22" i="54"/>
  <c r="E22" i="54"/>
  <c r="X21" i="54"/>
  <c r="U21" i="54"/>
  <c r="Q21" i="54"/>
  <c r="N21" i="54"/>
  <c r="K21" i="54"/>
  <c r="H21" i="54"/>
  <c r="E21" i="54"/>
  <c r="X20" i="54"/>
  <c r="U20" i="54"/>
  <c r="Q20" i="54"/>
  <c r="N20" i="54"/>
  <c r="K20" i="54"/>
  <c r="H20" i="54"/>
  <c r="E20" i="54"/>
  <c r="X19" i="54"/>
  <c r="U19" i="54"/>
  <c r="Q19" i="54"/>
  <c r="N19" i="54"/>
  <c r="K19" i="54"/>
  <c r="H19" i="54"/>
  <c r="E19" i="54"/>
  <c r="X18" i="54"/>
  <c r="U18" i="54"/>
  <c r="Q18" i="54"/>
  <c r="N18" i="54"/>
  <c r="K18" i="54"/>
  <c r="H18" i="54"/>
  <c r="E18" i="54"/>
  <c r="X17" i="54"/>
  <c r="U17" i="54"/>
  <c r="Q17" i="54"/>
  <c r="N17" i="54"/>
  <c r="K17" i="54"/>
  <c r="H17" i="54"/>
  <c r="E17" i="54"/>
  <c r="X16" i="54"/>
  <c r="U16" i="54"/>
  <c r="Q16" i="54"/>
  <c r="N16" i="54"/>
  <c r="K16" i="54"/>
  <c r="H16" i="54"/>
  <c r="E16" i="54"/>
  <c r="X15" i="54"/>
  <c r="U15" i="54"/>
  <c r="Q15" i="54"/>
  <c r="N15" i="54"/>
  <c r="K15" i="54"/>
  <c r="H15" i="54"/>
  <c r="E15" i="54"/>
  <c r="X14" i="54"/>
  <c r="U14" i="54"/>
  <c r="Q14" i="54"/>
  <c r="N14" i="54"/>
  <c r="K14" i="54"/>
  <c r="H14" i="54"/>
  <c r="E14" i="54"/>
  <c r="X13" i="54"/>
  <c r="U13" i="54"/>
  <c r="Q13" i="54"/>
  <c r="N13" i="54"/>
  <c r="K13" i="54"/>
  <c r="H13" i="54"/>
  <c r="E13" i="54"/>
  <c r="X12" i="54"/>
  <c r="U12" i="54"/>
  <c r="Q12" i="54"/>
  <c r="N12" i="54"/>
  <c r="K12" i="54"/>
  <c r="H12" i="54"/>
  <c r="E12" i="54"/>
  <c r="X11" i="54"/>
  <c r="U11" i="54"/>
  <c r="Q11" i="54"/>
  <c r="N11" i="54"/>
  <c r="K11" i="54"/>
  <c r="H11" i="54"/>
  <c r="E11" i="54"/>
  <c r="X10" i="54"/>
  <c r="U10" i="54"/>
  <c r="Q10" i="54"/>
  <c r="N10" i="54"/>
  <c r="K10" i="54"/>
  <c r="H10" i="54"/>
  <c r="E10" i="54"/>
  <c r="X9" i="54"/>
  <c r="U9" i="54"/>
  <c r="Q9" i="54"/>
  <c r="N9" i="54"/>
  <c r="K9" i="54"/>
  <c r="H9" i="54"/>
  <c r="E9" i="54"/>
  <c r="X8" i="54"/>
  <c r="U8" i="54"/>
  <c r="Q8" i="54"/>
  <c r="N8" i="54"/>
  <c r="K8" i="54"/>
  <c r="H8" i="54"/>
  <c r="E8" i="54"/>
  <c r="W7" i="54"/>
  <c r="C18" i="53" s="1"/>
  <c r="V7" i="54"/>
  <c r="B18" i="53" s="1"/>
  <c r="T7" i="54"/>
  <c r="C17" i="53" s="1"/>
  <c r="S7" i="54"/>
  <c r="B17" i="53" s="1"/>
  <c r="R7" i="54"/>
  <c r="C16" i="53" s="1"/>
  <c r="P7" i="54"/>
  <c r="C11" i="53" s="1"/>
  <c r="O7" i="54"/>
  <c r="B11" i="53" s="1"/>
  <c r="M7" i="54"/>
  <c r="C10" i="53" s="1"/>
  <c r="L7" i="54"/>
  <c r="B10" i="53" s="1"/>
  <c r="J7" i="54"/>
  <c r="C9" i="53" s="1"/>
  <c r="I7" i="54"/>
  <c r="B9" i="53" s="1"/>
  <c r="G7" i="54"/>
  <c r="C8" i="53" s="1"/>
  <c r="F7" i="54"/>
  <c r="B8" i="53" s="1"/>
  <c r="D7" i="54"/>
  <c r="C7" i="53" s="1"/>
  <c r="C7" i="54"/>
  <c r="B7" i="53" s="1"/>
  <c r="B7" i="54"/>
  <c r="C6" i="53" s="1"/>
  <c r="B9" i="25" l="1"/>
  <c r="B11" i="25"/>
  <c r="B19" i="25"/>
  <c r="B8" i="25"/>
  <c r="B10" i="25"/>
  <c r="B12" i="25"/>
  <c r="B18" i="25"/>
  <c r="B20" i="25"/>
  <c r="B13" i="25"/>
  <c r="E11" i="53"/>
  <c r="X7" i="54"/>
  <c r="D10" i="53"/>
  <c r="N7" i="54"/>
  <c r="D9" i="53"/>
  <c r="H7" i="54"/>
  <c r="E8" i="53"/>
  <c r="E7" i="53"/>
  <c r="D7" i="53"/>
  <c r="D8" i="53"/>
  <c r="E10" i="53"/>
  <c r="D18" i="53"/>
  <c r="D11" i="53"/>
  <c r="E9" i="53"/>
  <c r="D17" i="53"/>
  <c r="E17" i="53"/>
  <c r="E18" i="53"/>
  <c r="E7" i="54"/>
  <c r="K7" i="54"/>
  <c r="Q7" i="54"/>
  <c r="U7" i="54"/>
  <c r="X28" i="52" l="1"/>
  <c r="U28" i="52"/>
  <c r="Q28" i="52"/>
  <c r="N28" i="52"/>
  <c r="K28" i="52"/>
  <c r="H28" i="52"/>
  <c r="E28" i="52"/>
  <c r="X27" i="52"/>
  <c r="U27" i="52"/>
  <c r="Q27" i="52"/>
  <c r="N27" i="52"/>
  <c r="K27" i="52"/>
  <c r="H27" i="52"/>
  <c r="E27" i="52"/>
  <c r="X26" i="52"/>
  <c r="U26" i="52"/>
  <c r="Q26" i="52"/>
  <c r="N26" i="52"/>
  <c r="K26" i="52"/>
  <c r="H26" i="52"/>
  <c r="E26" i="52"/>
  <c r="X25" i="52"/>
  <c r="U25" i="52"/>
  <c r="Q25" i="52"/>
  <c r="N25" i="52"/>
  <c r="K25" i="52"/>
  <c r="H25" i="52"/>
  <c r="E25" i="52"/>
  <c r="X24" i="52"/>
  <c r="U24" i="52"/>
  <c r="Q24" i="52"/>
  <c r="N24" i="52"/>
  <c r="K24" i="52"/>
  <c r="H24" i="52"/>
  <c r="E24" i="52"/>
  <c r="X23" i="52"/>
  <c r="U23" i="52"/>
  <c r="Q23" i="52"/>
  <c r="N23" i="52"/>
  <c r="K23" i="52"/>
  <c r="H23" i="52"/>
  <c r="E23" i="52"/>
  <c r="X22" i="52"/>
  <c r="U22" i="52"/>
  <c r="Q22" i="52"/>
  <c r="N22" i="52"/>
  <c r="K22" i="52"/>
  <c r="H22" i="52"/>
  <c r="E22" i="52"/>
  <c r="X21" i="52"/>
  <c r="U21" i="52"/>
  <c r="Q21" i="52"/>
  <c r="N21" i="52"/>
  <c r="K21" i="52"/>
  <c r="H21" i="52"/>
  <c r="E21" i="52"/>
  <c r="X20" i="52"/>
  <c r="U20" i="52"/>
  <c r="Q20" i="52"/>
  <c r="N20" i="52"/>
  <c r="K20" i="52"/>
  <c r="H20" i="52"/>
  <c r="E20" i="52"/>
  <c r="X19" i="52"/>
  <c r="U19" i="52"/>
  <c r="Q19" i="52"/>
  <c r="N19" i="52"/>
  <c r="K19" i="52"/>
  <c r="H19" i="52"/>
  <c r="E19" i="52"/>
  <c r="X18" i="52"/>
  <c r="U18" i="52"/>
  <c r="Q18" i="52"/>
  <c r="N18" i="52"/>
  <c r="K18" i="52"/>
  <c r="H18" i="52"/>
  <c r="E18" i="52"/>
  <c r="X17" i="52"/>
  <c r="U17" i="52"/>
  <c r="Q17" i="52"/>
  <c r="N17" i="52"/>
  <c r="K17" i="52"/>
  <c r="H17" i="52"/>
  <c r="E17" i="52"/>
  <c r="X16" i="52"/>
  <c r="U16" i="52"/>
  <c r="Q16" i="52"/>
  <c r="N16" i="52"/>
  <c r="K16" i="52"/>
  <c r="H16" i="52"/>
  <c r="E16" i="52"/>
  <c r="X15" i="52"/>
  <c r="U15" i="52"/>
  <c r="Q15" i="52"/>
  <c r="N15" i="52"/>
  <c r="K15" i="52"/>
  <c r="H15" i="52"/>
  <c r="E15" i="52"/>
  <c r="X14" i="52"/>
  <c r="U14" i="52"/>
  <c r="Q14" i="52"/>
  <c r="N14" i="52"/>
  <c r="K14" i="52"/>
  <c r="H14" i="52"/>
  <c r="E14" i="52"/>
  <c r="X13" i="52"/>
  <c r="U13" i="52"/>
  <c r="Q13" i="52"/>
  <c r="N13" i="52"/>
  <c r="K13" i="52"/>
  <c r="H13" i="52"/>
  <c r="E13" i="52"/>
  <c r="X12" i="52"/>
  <c r="U12" i="52"/>
  <c r="Q12" i="52"/>
  <c r="N12" i="52"/>
  <c r="K12" i="52"/>
  <c r="H12" i="52"/>
  <c r="E12" i="52"/>
  <c r="X11" i="52"/>
  <c r="U11" i="52"/>
  <c r="Q11" i="52"/>
  <c r="N11" i="52"/>
  <c r="K11" i="52"/>
  <c r="H11" i="52"/>
  <c r="E11" i="52"/>
  <c r="X10" i="52"/>
  <c r="U10" i="52"/>
  <c r="Q10" i="52"/>
  <c r="N10" i="52"/>
  <c r="K10" i="52"/>
  <c r="H10" i="52"/>
  <c r="E10" i="52"/>
  <c r="X9" i="52"/>
  <c r="U9" i="52"/>
  <c r="Q9" i="52"/>
  <c r="N9" i="52"/>
  <c r="K9" i="52"/>
  <c r="H9" i="52"/>
  <c r="E9" i="52"/>
  <c r="X8" i="52"/>
  <c r="U8" i="52"/>
  <c r="Q8" i="52"/>
  <c r="N8" i="52"/>
  <c r="K8" i="52"/>
  <c r="H8" i="52"/>
  <c r="E8" i="52"/>
  <c r="W7" i="52"/>
  <c r="C18" i="51" s="1"/>
  <c r="V7" i="52"/>
  <c r="B18" i="51" s="1"/>
  <c r="T7" i="52"/>
  <c r="S7" i="52"/>
  <c r="B17" i="51" s="1"/>
  <c r="R7" i="52"/>
  <c r="C16" i="51" s="1"/>
  <c r="P7" i="52"/>
  <c r="C11" i="51" s="1"/>
  <c r="O7" i="52"/>
  <c r="B11" i="51" s="1"/>
  <c r="M7" i="52"/>
  <c r="C10" i="51" s="1"/>
  <c r="L7" i="52"/>
  <c r="J7" i="52"/>
  <c r="C9" i="51" s="1"/>
  <c r="I7" i="52"/>
  <c r="B9" i="51" s="1"/>
  <c r="G7" i="52"/>
  <c r="C8" i="51" s="1"/>
  <c r="F7" i="52"/>
  <c r="D7" i="52"/>
  <c r="C7" i="51" s="1"/>
  <c r="C7" i="52"/>
  <c r="B7" i="51" s="1"/>
  <c r="B7" i="52"/>
  <c r="C6" i="51" s="1"/>
  <c r="C17" i="51"/>
  <c r="X28" i="50"/>
  <c r="U28" i="50"/>
  <c r="Q28" i="50"/>
  <c r="N28" i="50"/>
  <c r="K28" i="50"/>
  <c r="H28" i="50"/>
  <c r="E28" i="50"/>
  <c r="X27" i="50"/>
  <c r="U27" i="50"/>
  <c r="Q27" i="50"/>
  <c r="N27" i="50"/>
  <c r="K27" i="50"/>
  <c r="H27" i="50"/>
  <c r="E27" i="50"/>
  <c r="X26" i="50"/>
  <c r="U26" i="50"/>
  <c r="Q26" i="50"/>
  <c r="N26" i="50"/>
  <c r="K26" i="50"/>
  <c r="H26" i="50"/>
  <c r="E26" i="50"/>
  <c r="X25" i="50"/>
  <c r="U25" i="50"/>
  <c r="Q25" i="50"/>
  <c r="N25" i="50"/>
  <c r="K25" i="50"/>
  <c r="H25" i="50"/>
  <c r="E25" i="50"/>
  <c r="X24" i="50"/>
  <c r="U24" i="50"/>
  <c r="Q24" i="50"/>
  <c r="N24" i="50"/>
  <c r="K24" i="50"/>
  <c r="H24" i="50"/>
  <c r="E24" i="50"/>
  <c r="X23" i="50"/>
  <c r="U23" i="50"/>
  <c r="Q23" i="50"/>
  <c r="N23" i="50"/>
  <c r="K23" i="50"/>
  <c r="H23" i="50"/>
  <c r="E23" i="50"/>
  <c r="X22" i="50"/>
  <c r="U22" i="50"/>
  <c r="Q22" i="50"/>
  <c r="N22" i="50"/>
  <c r="K22" i="50"/>
  <c r="H22" i="50"/>
  <c r="E22" i="50"/>
  <c r="X21" i="50"/>
  <c r="U21" i="50"/>
  <c r="Q21" i="50"/>
  <c r="N21" i="50"/>
  <c r="K21" i="50"/>
  <c r="H21" i="50"/>
  <c r="E21" i="50"/>
  <c r="X20" i="50"/>
  <c r="U20" i="50"/>
  <c r="Q20" i="50"/>
  <c r="N20" i="50"/>
  <c r="K20" i="50"/>
  <c r="H20" i="50"/>
  <c r="E20" i="50"/>
  <c r="X19" i="50"/>
  <c r="U19" i="50"/>
  <c r="Q19" i="50"/>
  <c r="N19" i="50"/>
  <c r="K19" i="50"/>
  <c r="H19" i="50"/>
  <c r="E19" i="50"/>
  <c r="X18" i="50"/>
  <c r="U18" i="50"/>
  <c r="Q18" i="50"/>
  <c r="N18" i="50"/>
  <c r="K18" i="50"/>
  <c r="H18" i="50"/>
  <c r="E18" i="50"/>
  <c r="X17" i="50"/>
  <c r="U17" i="50"/>
  <c r="Q17" i="50"/>
  <c r="N17" i="50"/>
  <c r="K17" i="50"/>
  <c r="H17" i="50"/>
  <c r="E17" i="50"/>
  <c r="X16" i="50"/>
  <c r="U16" i="50"/>
  <c r="Q16" i="50"/>
  <c r="N16" i="50"/>
  <c r="K16" i="50"/>
  <c r="H16" i="50"/>
  <c r="E16" i="50"/>
  <c r="X15" i="50"/>
  <c r="U15" i="50"/>
  <c r="Q15" i="50"/>
  <c r="N15" i="50"/>
  <c r="K15" i="50"/>
  <c r="H15" i="50"/>
  <c r="E15" i="50"/>
  <c r="X14" i="50"/>
  <c r="U14" i="50"/>
  <c r="Q14" i="50"/>
  <c r="N14" i="50"/>
  <c r="K14" i="50"/>
  <c r="H14" i="50"/>
  <c r="E14" i="50"/>
  <c r="X13" i="50"/>
  <c r="U13" i="50"/>
  <c r="Q13" i="50"/>
  <c r="N13" i="50"/>
  <c r="K13" i="50"/>
  <c r="H13" i="50"/>
  <c r="E13" i="50"/>
  <c r="X12" i="50"/>
  <c r="U12" i="50"/>
  <c r="Q12" i="50"/>
  <c r="N12" i="50"/>
  <c r="K12" i="50"/>
  <c r="H12" i="50"/>
  <c r="E12" i="50"/>
  <c r="X11" i="50"/>
  <c r="U11" i="50"/>
  <c r="Q11" i="50"/>
  <c r="N11" i="50"/>
  <c r="K11" i="50"/>
  <c r="H11" i="50"/>
  <c r="E11" i="50"/>
  <c r="X10" i="50"/>
  <c r="U10" i="50"/>
  <c r="Q10" i="50"/>
  <c r="N10" i="50"/>
  <c r="K10" i="50"/>
  <c r="H10" i="50"/>
  <c r="E10" i="50"/>
  <c r="X9" i="50"/>
  <c r="U9" i="50"/>
  <c r="Q9" i="50"/>
  <c r="N9" i="50"/>
  <c r="K9" i="50"/>
  <c r="H9" i="50"/>
  <c r="E9" i="50"/>
  <c r="X8" i="50"/>
  <c r="U8" i="50"/>
  <c r="Q8" i="50"/>
  <c r="N8" i="50"/>
  <c r="K8" i="50"/>
  <c r="H8" i="50"/>
  <c r="E8" i="50"/>
  <c r="W7" i="50"/>
  <c r="C17" i="49" s="1"/>
  <c r="V7" i="50"/>
  <c r="B17" i="49" s="1"/>
  <c r="T7" i="50"/>
  <c r="C16" i="49" s="1"/>
  <c r="S7" i="50"/>
  <c r="B16" i="49" s="1"/>
  <c r="R7" i="50"/>
  <c r="C15" i="49" s="1"/>
  <c r="P7" i="50"/>
  <c r="C10" i="49" s="1"/>
  <c r="O7" i="50"/>
  <c r="B10" i="49" s="1"/>
  <c r="M7" i="50"/>
  <c r="C9" i="49" s="1"/>
  <c r="L7" i="50"/>
  <c r="J7" i="50"/>
  <c r="C8" i="49" s="1"/>
  <c r="I7" i="50"/>
  <c r="B8" i="49" s="1"/>
  <c r="G7" i="50"/>
  <c r="C7" i="49" s="1"/>
  <c r="F7" i="50"/>
  <c r="D7" i="50"/>
  <c r="C6" i="49" s="1"/>
  <c r="C7" i="50"/>
  <c r="B6" i="49" s="1"/>
  <c r="B7" i="50"/>
  <c r="C5" i="49" s="1"/>
  <c r="N7" i="50" l="1"/>
  <c r="X7" i="52"/>
  <c r="N7" i="52"/>
  <c r="D10" i="49"/>
  <c r="B9" i="49"/>
  <c r="D9" i="49" s="1"/>
  <c r="D8" i="49"/>
  <c r="D6" i="49"/>
  <c r="H7" i="52"/>
  <c r="B10" i="51"/>
  <c r="D10" i="51" s="1"/>
  <c r="D11" i="51"/>
  <c r="D9" i="51"/>
  <c r="D7" i="51"/>
  <c r="X7" i="50"/>
  <c r="H7" i="50"/>
  <c r="B8" i="51"/>
  <c r="D8" i="51" s="1"/>
  <c r="D18" i="51"/>
  <c r="D17" i="51"/>
  <c r="E7" i="51"/>
  <c r="E9" i="51"/>
  <c r="E11" i="51"/>
  <c r="E17" i="51"/>
  <c r="E18" i="51"/>
  <c r="E7" i="52"/>
  <c r="K7" i="52"/>
  <c r="Q7" i="52"/>
  <c r="U7" i="52"/>
  <c r="D17" i="49"/>
  <c r="B7" i="49"/>
  <c r="D7" i="49" s="1"/>
  <c r="D16" i="49"/>
  <c r="E6" i="49"/>
  <c r="E8" i="49"/>
  <c r="E10" i="49"/>
  <c r="E16" i="49"/>
  <c r="E17" i="49"/>
  <c r="E7" i="50"/>
  <c r="K7" i="50"/>
  <c r="Q7" i="50"/>
  <c r="U7" i="50"/>
  <c r="X28" i="48"/>
  <c r="U28" i="48"/>
  <c r="Q28" i="48"/>
  <c r="N28" i="48"/>
  <c r="K28" i="48"/>
  <c r="H28" i="48"/>
  <c r="E28" i="48"/>
  <c r="X27" i="48"/>
  <c r="U27" i="48"/>
  <c r="Q27" i="48"/>
  <c r="N27" i="48"/>
  <c r="K27" i="48"/>
  <c r="H27" i="48"/>
  <c r="E27" i="48"/>
  <c r="X26" i="48"/>
  <c r="U26" i="48"/>
  <c r="Q26" i="48"/>
  <c r="N26" i="48"/>
  <c r="K26" i="48"/>
  <c r="H26" i="48"/>
  <c r="E26" i="48"/>
  <c r="X25" i="48"/>
  <c r="U25" i="48"/>
  <c r="Q25" i="48"/>
  <c r="N25" i="48"/>
  <c r="K25" i="48"/>
  <c r="H25" i="48"/>
  <c r="E25" i="48"/>
  <c r="X24" i="48"/>
  <c r="U24" i="48"/>
  <c r="Q24" i="48"/>
  <c r="N24" i="48"/>
  <c r="K24" i="48"/>
  <c r="H24" i="48"/>
  <c r="E24" i="48"/>
  <c r="X23" i="48"/>
  <c r="U23" i="48"/>
  <c r="Q23" i="48"/>
  <c r="N23" i="48"/>
  <c r="K23" i="48"/>
  <c r="H23" i="48"/>
  <c r="E23" i="48"/>
  <c r="X22" i="48"/>
  <c r="U22" i="48"/>
  <c r="Q22" i="48"/>
  <c r="N22" i="48"/>
  <c r="K22" i="48"/>
  <c r="H22" i="48"/>
  <c r="E22" i="48"/>
  <c r="X21" i="48"/>
  <c r="U21" i="48"/>
  <c r="Q21" i="48"/>
  <c r="N21" i="48"/>
  <c r="K21" i="48"/>
  <c r="H21" i="48"/>
  <c r="E21" i="48"/>
  <c r="X20" i="48"/>
  <c r="U20" i="48"/>
  <c r="Q20" i="48"/>
  <c r="N20" i="48"/>
  <c r="K20" i="48"/>
  <c r="H20" i="48"/>
  <c r="E20" i="48"/>
  <c r="X19" i="48"/>
  <c r="U19" i="48"/>
  <c r="Q19" i="48"/>
  <c r="N19" i="48"/>
  <c r="K19" i="48"/>
  <c r="H19" i="48"/>
  <c r="E19" i="48"/>
  <c r="X18" i="48"/>
  <c r="U18" i="48"/>
  <c r="Q18" i="48"/>
  <c r="N18" i="48"/>
  <c r="K18" i="48"/>
  <c r="H18" i="48"/>
  <c r="E18" i="48"/>
  <c r="X17" i="48"/>
  <c r="U17" i="48"/>
  <c r="Q17" i="48"/>
  <c r="N17" i="48"/>
  <c r="K17" i="48"/>
  <c r="H17" i="48"/>
  <c r="E17" i="48"/>
  <c r="X16" i="48"/>
  <c r="U16" i="48"/>
  <c r="Q16" i="48"/>
  <c r="N16" i="48"/>
  <c r="K16" i="48"/>
  <c r="H16" i="48"/>
  <c r="E16" i="48"/>
  <c r="X15" i="48"/>
  <c r="U15" i="48"/>
  <c r="Q15" i="48"/>
  <c r="N15" i="48"/>
  <c r="K15" i="48"/>
  <c r="H15" i="48"/>
  <c r="E15" i="48"/>
  <c r="X14" i="48"/>
  <c r="U14" i="48"/>
  <c r="Q14" i="48"/>
  <c r="N14" i="48"/>
  <c r="K14" i="48"/>
  <c r="H14" i="48"/>
  <c r="E14" i="48"/>
  <c r="X13" i="48"/>
  <c r="U13" i="48"/>
  <c r="Q13" i="48"/>
  <c r="N13" i="48"/>
  <c r="K13" i="48"/>
  <c r="H13" i="48"/>
  <c r="E13" i="48"/>
  <c r="X12" i="48"/>
  <c r="U12" i="48"/>
  <c r="Q12" i="48"/>
  <c r="N12" i="48"/>
  <c r="K12" i="48"/>
  <c r="H12" i="48"/>
  <c r="E12" i="48"/>
  <c r="X11" i="48"/>
  <c r="U11" i="48"/>
  <c r="Q11" i="48"/>
  <c r="N11" i="48"/>
  <c r="K11" i="48"/>
  <c r="H11" i="48"/>
  <c r="E11" i="48"/>
  <c r="X10" i="48"/>
  <c r="U10" i="48"/>
  <c r="Q10" i="48"/>
  <c r="N10" i="48"/>
  <c r="K10" i="48"/>
  <c r="H10" i="48"/>
  <c r="E10" i="48"/>
  <c r="X9" i="48"/>
  <c r="U9" i="48"/>
  <c r="Q9" i="48"/>
  <c r="N9" i="48"/>
  <c r="K9" i="48"/>
  <c r="H9" i="48"/>
  <c r="E9" i="48"/>
  <c r="X8" i="48"/>
  <c r="U8" i="48"/>
  <c r="Q8" i="48"/>
  <c r="N8" i="48"/>
  <c r="K8" i="48"/>
  <c r="H8" i="48"/>
  <c r="E8" i="48"/>
  <c r="W7" i="48"/>
  <c r="C17" i="42" s="1"/>
  <c r="V7" i="48"/>
  <c r="B17" i="42" s="1"/>
  <c r="T7" i="48"/>
  <c r="C16" i="42" s="1"/>
  <c r="S7" i="48"/>
  <c r="B16" i="42" s="1"/>
  <c r="R7" i="48"/>
  <c r="C15" i="42" s="1"/>
  <c r="P7" i="48"/>
  <c r="C10" i="42" s="1"/>
  <c r="O7" i="48"/>
  <c r="B10" i="42" s="1"/>
  <c r="M7" i="48"/>
  <c r="C9" i="42" s="1"/>
  <c r="L7" i="48"/>
  <c r="B9" i="42" s="1"/>
  <c r="J7" i="48"/>
  <c r="C8" i="42" s="1"/>
  <c r="I7" i="48"/>
  <c r="B8" i="42" s="1"/>
  <c r="G7" i="48"/>
  <c r="C7" i="42" s="1"/>
  <c r="F7" i="48"/>
  <c r="B7" i="42" s="1"/>
  <c r="D7" i="48"/>
  <c r="C6" i="42" s="1"/>
  <c r="C7" i="48"/>
  <c r="B6" i="42" s="1"/>
  <c r="B7" i="48"/>
  <c r="C5" i="42" s="1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22" i="39"/>
  <c r="N23" i="39"/>
  <c r="N24" i="39"/>
  <c r="N25" i="39"/>
  <c r="N26" i="39"/>
  <c r="N27" i="39"/>
  <c r="N28" i="39"/>
  <c r="Q8" i="39"/>
  <c r="Q9" i="39"/>
  <c r="Q10" i="39"/>
  <c r="Q11" i="39"/>
  <c r="Q12" i="39"/>
  <c r="Q13" i="39"/>
  <c r="Q14" i="39"/>
  <c r="Q15" i="39"/>
  <c r="Q16" i="39"/>
  <c r="Q17" i="39"/>
  <c r="Q18" i="39"/>
  <c r="Q19" i="39"/>
  <c r="Q20" i="39"/>
  <c r="Q21" i="39"/>
  <c r="Q22" i="39"/>
  <c r="Q23" i="39"/>
  <c r="Q24" i="39"/>
  <c r="Q25" i="39"/>
  <c r="Q26" i="39"/>
  <c r="Q27" i="39"/>
  <c r="Q28" i="39"/>
  <c r="U8" i="39"/>
  <c r="U9" i="39"/>
  <c r="U10" i="39"/>
  <c r="U11" i="39"/>
  <c r="U12" i="39"/>
  <c r="U13" i="39"/>
  <c r="U14" i="39"/>
  <c r="U15" i="39"/>
  <c r="U16" i="39"/>
  <c r="U17" i="39"/>
  <c r="U18" i="39"/>
  <c r="U19" i="39"/>
  <c r="U20" i="39"/>
  <c r="U21" i="39"/>
  <c r="U22" i="39"/>
  <c r="U23" i="39"/>
  <c r="U24" i="39"/>
  <c r="U25" i="39"/>
  <c r="U26" i="39"/>
  <c r="U27" i="39"/>
  <c r="U28" i="39"/>
  <c r="X8" i="39"/>
  <c r="X9" i="39"/>
  <c r="X10" i="39"/>
  <c r="X11" i="39"/>
  <c r="X12" i="39"/>
  <c r="X13" i="39"/>
  <c r="X14" i="39"/>
  <c r="X15" i="39"/>
  <c r="X16" i="39"/>
  <c r="X17" i="39"/>
  <c r="X18" i="39"/>
  <c r="X19" i="39"/>
  <c r="X20" i="39"/>
  <c r="X21" i="39"/>
  <c r="X22" i="39"/>
  <c r="X23" i="39"/>
  <c r="X24" i="39"/>
  <c r="X25" i="39"/>
  <c r="X26" i="39"/>
  <c r="X27" i="39"/>
  <c r="X28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W7" i="39"/>
  <c r="C18" i="23" s="1"/>
  <c r="V7" i="39"/>
  <c r="B18" i="23" s="1"/>
  <c r="T7" i="39"/>
  <c r="C17" i="23" s="1"/>
  <c r="S7" i="39"/>
  <c r="R7" i="39"/>
  <c r="C16" i="23" s="1"/>
  <c r="P7" i="39"/>
  <c r="C11" i="23" s="1"/>
  <c r="O7" i="39"/>
  <c r="M7" i="39"/>
  <c r="C10" i="23" s="1"/>
  <c r="L7" i="39"/>
  <c r="J7" i="39"/>
  <c r="C9" i="23" s="1"/>
  <c r="I7" i="39"/>
  <c r="B9" i="23" s="1"/>
  <c r="G7" i="39"/>
  <c r="C8" i="23" s="1"/>
  <c r="F7" i="39"/>
  <c r="B8" i="23" s="1"/>
  <c r="D7" i="39"/>
  <c r="C7" i="23" s="1"/>
  <c r="C7" i="39"/>
  <c r="B7" i="39"/>
  <c r="C6" i="23" s="1"/>
  <c r="E7" i="49" l="1"/>
  <c r="E10" i="51"/>
  <c r="E10" i="42"/>
  <c r="U7" i="39"/>
  <c r="N7" i="39"/>
  <c r="E7" i="39"/>
  <c r="E9" i="49"/>
  <c r="E8" i="42"/>
  <c r="Q7" i="39"/>
  <c r="E17" i="42"/>
  <c r="D16" i="42"/>
  <c r="D10" i="42"/>
  <c r="E9" i="42"/>
  <c r="D8" i="42"/>
  <c r="D7" i="42"/>
  <c r="D6" i="42"/>
  <c r="B10" i="23"/>
  <c r="D10" i="23" s="1"/>
  <c r="B7" i="23"/>
  <c r="E7" i="23" s="1"/>
  <c r="B11" i="23"/>
  <c r="E11" i="23" s="1"/>
  <c r="B17" i="23"/>
  <c r="E17" i="23" s="1"/>
  <c r="D17" i="42"/>
  <c r="X7" i="48"/>
  <c r="E16" i="42"/>
  <c r="U7" i="48"/>
  <c r="Q7" i="48"/>
  <c r="D9" i="42"/>
  <c r="N7" i="48"/>
  <c r="K7" i="48"/>
  <c r="E7" i="42"/>
  <c r="H7" i="48"/>
  <c r="E6" i="42"/>
  <c r="E7" i="48"/>
  <c r="X7" i="39"/>
  <c r="K7" i="39"/>
  <c r="H7" i="39"/>
  <c r="E8" i="51"/>
  <c r="E18" i="23"/>
  <c r="D18" i="23"/>
  <c r="E8" i="23"/>
  <c r="E9" i="23"/>
  <c r="D8" i="23"/>
  <c r="D9" i="23"/>
  <c r="D17" i="23" l="1"/>
  <c r="E10" i="23"/>
  <c r="D11" i="23"/>
  <c r="D7" i="23"/>
</calcChain>
</file>

<file path=xl/sharedStrings.xml><?xml version="1.0" encoding="utf-8"?>
<sst xmlns="http://schemas.openxmlformats.org/spreadsheetml/2006/main" count="720" uniqueCount="96">
  <si>
    <t>Показник</t>
  </si>
  <si>
    <t>зміна значення</t>
  </si>
  <si>
    <t>%</t>
  </si>
  <si>
    <t>А</t>
  </si>
  <si>
    <t>Станом на:</t>
  </si>
  <si>
    <t>особи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</si>
  <si>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</si>
  <si>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</si>
  <si>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</si>
  <si>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</si>
  <si>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з них, отримують допомогу по безробіттю</t>
  </si>
  <si>
    <t>Всього отримали роботу                          (у т.ч. до набуття статусу безробітного)</t>
  </si>
  <si>
    <t>Продовження таблиці</t>
  </si>
  <si>
    <t>(за місцем проживання)</t>
  </si>
  <si>
    <t>Мешканці міських поселень</t>
  </si>
  <si>
    <t xml:space="preserve">Мешканці сільської місцевості </t>
  </si>
  <si>
    <t>Брали участь у громадських та інших роботах тимчасового характеру, осіб</t>
  </si>
  <si>
    <t>з них, мали статус безробітного</t>
  </si>
  <si>
    <t xml:space="preserve"> (відповідно до постанови КМУ від 01.10.2014  № 509) 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</si>
  <si>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</si>
  <si>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</si>
  <si>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r>
      <t>Надання послуг Чернігівською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</si>
  <si>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>2021</t>
  </si>
  <si>
    <t>Всього по області</t>
  </si>
  <si>
    <t>Бахмацька районна філія</t>
  </si>
  <si>
    <t>Борзнянська районна філія</t>
  </si>
  <si>
    <t xml:space="preserve">Варвинська районна філія </t>
  </si>
  <si>
    <t>Городнянська районна філія</t>
  </si>
  <si>
    <t>Ічнянська районна філія</t>
  </si>
  <si>
    <t>Козелецька районна філія</t>
  </si>
  <si>
    <t>Коропська районна філія</t>
  </si>
  <si>
    <t>Корюківська районна філія</t>
  </si>
  <si>
    <t>Куликівська районна філія</t>
  </si>
  <si>
    <t>Менська районна філія</t>
  </si>
  <si>
    <t>Н.-Сіверська районна філія</t>
  </si>
  <si>
    <t>Носівська районна філія</t>
  </si>
  <si>
    <t>Ріпкинська районна філія</t>
  </si>
  <si>
    <t>Семенівська районна філія</t>
  </si>
  <si>
    <t>Сновська районна філія</t>
  </si>
  <si>
    <t>Сосницька районна філія</t>
  </si>
  <si>
    <t>Срібнянська районна філія</t>
  </si>
  <si>
    <t>Чернігівська районна філія</t>
  </si>
  <si>
    <t xml:space="preserve">Чернігівський МЦЗ </t>
  </si>
  <si>
    <t>Ніжинська міськрайонна філія</t>
  </si>
  <si>
    <t>Прилуцька міськрайонна філія</t>
  </si>
  <si>
    <r>
      <t xml:space="preserve">Надання послуг Чернігівською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</si>
  <si>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r>
      <t>Надання послуг Чернігівською обласною службою зайнятості громадянам</t>
    </r>
    <r>
      <rPr>
        <b/>
        <u/>
        <sz val="19"/>
        <rFont val="Times New Roman"/>
        <family val="1"/>
        <charset val="204"/>
      </rPr>
      <t xml:space="preserve"> з числа військовослужбовців, які брали участь в антитерористичній операції  </t>
    </r>
    <r>
      <rPr>
        <b/>
        <sz val="19"/>
        <rFont val="Times New Roman"/>
        <family val="1"/>
        <charset val="204"/>
      </rPr>
      <t>(операції об'єднаних сил)</t>
    </r>
  </si>
  <si>
    <r>
      <t xml:space="preserve">Надання послуг Чернігівською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</si>
  <si>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Надання послуг Чернігівською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</si>
  <si>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</si>
  <si>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</si>
  <si>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</si>
  <si>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</si>
  <si>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</si>
  <si>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</si>
  <si>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Надання послуг Чернігівською обласною службою зайнятості громадянам</t>
  </si>
  <si>
    <t xml:space="preserve"> + (-)                            осіб</t>
  </si>
  <si>
    <t>Всього отримали роботу (у т.ч. до набуття статусу безробітного)</t>
  </si>
  <si>
    <t xml:space="preserve">  1 травня 2021 р.</t>
  </si>
  <si>
    <t>Всього отримували послуги</t>
  </si>
  <si>
    <t>з них, мали статус безробітного                                     протягом періоду</t>
  </si>
  <si>
    <t>Чисельність працевлаш-тованих безробітних</t>
  </si>
  <si>
    <t>Проходили проф-навчання</t>
  </si>
  <si>
    <t>Всього брали участь у громадських та інших роботах тимчасового характеру</t>
  </si>
  <si>
    <t>Всього отримують послуги на кінець періоду</t>
  </si>
  <si>
    <t>з них, мають статус безробітного на кінець періоду</t>
  </si>
  <si>
    <t>Кількість безробітних, охоплених профорієнтацій-ними послугами</t>
  </si>
  <si>
    <t>жінки</t>
  </si>
  <si>
    <t>чоловіки</t>
  </si>
  <si>
    <t>з них:</t>
  </si>
  <si>
    <t>Усього</t>
  </si>
  <si>
    <t>Отримували послуги, осіб *</t>
  </si>
  <si>
    <t>х</t>
  </si>
  <si>
    <r>
      <t xml:space="preserve">* У зв’язку із набранням чинності </t>
    </r>
    <r>
      <rPr>
        <b/>
        <i/>
        <sz val="10"/>
        <rFont val="Times New Roman"/>
        <family val="1"/>
        <charset val="204"/>
      </rPr>
      <t>постанови Кабінету Міністрів України від 10.03.2021 № 191</t>
    </r>
    <r>
      <rPr>
        <i/>
        <sz val="10"/>
        <rFont val="Times New Roman"/>
        <family val="1"/>
        <charset val="204"/>
      </rPr>
      <t xml:space="preserve">,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перебувають на обліку станом на кінець звітного періоду, </t>
    </r>
    <r>
      <rPr>
        <b/>
        <i/>
        <sz val="10"/>
        <rFont val="Times New Roman"/>
        <family val="1"/>
        <charset val="204"/>
      </rPr>
      <t>не можуть бути порівнянні з відповідними даними минулого року</t>
    </r>
    <r>
      <rPr>
        <i/>
        <sz val="10"/>
        <rFont val="Times New Roman"/>
        <family val="1"/>
        <charset val="204"/>
      </rPr>
      <t>.</t>
    </r>
  </si>
  <si>
    <t>Отримували послуги на кінець періоду*</t>
  </si>
  <si>
    <r>
      <t xml:space="preserve">* У зв’язку із набранням чинності </t>
    </r>
    <r>
      <rPr>
        <b/>
        <i/>
        <sz val="10"/>
        <rFont val="Times New Roman Cyr"/>
        <charset val="204"/>
      </rPr>
      <t>постанови Кабінету Міністрів України від 10.03.2021 № 191,</t>
    </r>
    <r>
      <rPr>
        <i/>
        <sz val="10"/>
        <rFont val="Times New Roman Cyr"/>
        <charset val="204"/>
      </rPr>
      <t xml:space="preserve">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перебувають на обліку станом на кінець звітного періоду, </t>
    </r>
    <r>
      <rPr>
        <b/>
        <i/>
        <sz val="10"/>
        <rFont val="Times New Roman Cyr"/>
        <charset val="204"/>
      </rPr>
      <t>не можуть бути порівнянні з відповідними даними минулого року.</t>
    </r>
  </si>
  <si>
    <t xml:space="preserve"> - </t>
  </si>
  <si>
    <t>Кількість безробітних, охоплених профорієнта-ційними послугами</t>
  </si>
  <si>
    <t>Проходи-ли проф-навчання</t>
  </si>
  <si>
    <t>2022</t>
  </si>
  <si>
    <t>Отримували послуги *</t>
  </si>
  <si>
    <t>січень-жовтень 2021 р.</t>
  </si>
  <si>
    <t>січень-жовтень 2022 р.</t>
  </si>
  <si>
    <t xml:space="preserve">  1 листопада 2021 р.</t>
  </si>
  <si>
    <t xml:space="preserve">  1 листопада 2022 р.</t>
  </si>
  <si>
    <r>
      <t xml:space="preserve">    Надання послуг Чернігівською обласною службою зайнятості особам, що мають додаткові гарантії у сприянні працевлаштуванню   у січні-жовтні 2021-2022 рр. </t>
    </r>
    <r>
      <rPr>
        <i/>
        <sz val="16"/>
        <rFont val="Times New Roman Cyr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charset val="204"/>
      </rPr>
      <t xml:space="preserve">  </t>
    </r>
  </si>
  <si>
    <t xml:space="preserve">    Надання послуг Чернігівською обласною службою зайнятості особам з інвалідністю у січні-жовтні 2021-2022 рр.</t>
  </si>
  <si>
    <t>Надання послуг Чернігівською обласною службою зайнятості особам з числа військовослужбовців, які брали участь в антитерористичній операції (операції об'єднаних сил) у січні-жовтні 2021-2022рр.</t>
  </si>
  <si>
    <r>
      <t xml:space="preserve">    Надання послуг Чернігівською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особам, що о</t>
    </r>
    <r>
      <rPr>
        <b/>
        <sz val="14"/>
        <rFont val="Times New Roman Cyr"/>
        <family val="1"/>
        <charset val="204"/>
      </rPr>
      <t xml:space="preserve">тримали довідку  про взяття на облік  у січні-жовтні 2021-2022рр.                                           </t>
    </r>
    <r>
      <rPr>
        <i/>
        <sz val="14"/>
        <rFont val="Times New Roman Cyr"/>
        <family val="1"/>
        <charset val="204"/>
      </rPr>
      <t xml:space="preserve">(відповідно до постанови КМУ від 01.10.2014  № 509) </t>
    </r>
  </si>
  <si>
    <t>Надання послуг Чернігівською обласною службою зайнятості  молоді у віці до 35 рокі у січні-жовтні 2021-2022 рр.</t>
  </si>
  <si>
    <t>у січні-жовтні 2022 року</t>
  </si>
  <si>
    <t>Станом на 01.11.2022 р.:</t>
  </si>
  <si>
    <t>Надання послуг Чернігівською обласною службою зайнятості  жінкам                                                                                                                                                                     у січні-жовтні 2022 року</t>
  </si>
  <si>
    <t>Надання послуг Чернігівською обласною службою зайнятості чоловікам                                                                                                                                                                         у січні-жовтні 2022 року</t>
  </si>
  <si>
    <t>Надання послуг Чернігівською обласною службою зайнятості особам з числа мешканців сільської місцевості                                                                                                                                                                    у січні-жовтні 2021-2022 рр.</t>
  </si>
  <si>
    <t>Надання послуг  Чернігівською обласною службою зайнятості  особам з числа мешканців міських поселень                                                                                                                                                                    у січні-жовтні 2021-2022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</si>
</sst>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\ _₴_-;\-* #,##0.00\ _₴_-;_-* &quot;-&quot;??\ _₴_-;_-@_-"/>
    <numFmt numFmtId="167" formatCode="_-* #,##0_р_._-;\-* #,##0_р_._-;_-* &quot;-&quot;_р_._-;_-@_-"/>
    <numFmt numFmtId="168" formatCode="_-* #,##0.00_р_._-;\-* #,##0.00_р_._-;_-* &quot;-&quot;??_р_._-;_-@_-"/>
  </numFmts>
  <fonts count="7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6"/>
      <color rgb="FFFF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i/>
      <sz val="16"/>
      <name val="Times New Roman Cyr"/>
      <charset val="204"/>
    </font>
    <font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</font>
    <font>
      <sz val="13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Helv"/>
      <charset val="204"/>
    </font>
    <font>
      <b/>
      <sz val="1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 Cyr"/>
      <charset val="204"/>
    </font>
    <font>
      <b/>
      <i/>
      <sz val="10"/>
      <name val="Times New Roman Cyr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0" fillId="0" borderId="0"/>
    <xf numFmtId="0" fontId="14" fillId="0" borderId="0"/>
    <xf numFmtId="0" fontId="45" fillId="0" borderId="0"/>
    <xf numFmtId="0" fontId="66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47" fillId="15" borderId="0" applyNumberFormat="0" applyBorder="0" applyAlignment="0" applyProtection="0"/>
    <xf numFmtId="0" fontId="47" fillId="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2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23" borderId="0" applyNumberFormat="0" applyBorder="0" applyAlignment="0" applyProtection="0"/>
    <xf numFmtId="0" fontId="48" fillId="32" borderId="0" applyNumberFormat="0" applyBorder="0" applyAlignment="0" applyProtection="0"/>
    <xf numFmtId="0" fontId="49" fillId="16" borderId="12" applyNumberFormat="0" applyAlignment="0" applyProtection="0"/>
    <xf numFmtId="0" fontId="50" fillId="29" borderId="13" applyNumberFormat="0" applyAlignment="0" applyProtection="0"/>
    <xf numFmtId="0" fontId="51" fillId="0" borderId="0" applyNumberFormat="0" applyFill="0" applyBorder="0" applyAlignment="0" applyProtection="0"/>
    <xf numFmtId="0" fontId="52" fillId="8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" borderId="12" applyNumberFormat="0" applyAlignment="0" applyProtection="0"/>
    <xf numFmtId="0" fontId="57" fillId="0" borderId="17" applyNumberFormat="0" applyFill="0" applyAlignment="0" applyProtection="0"/>
    <xf numFmtId="0" fontId="58" fillId="17" borderId="0" applyNumberFormat="0" applyBorder="0" applyAlignment="0" applyProtection="0"/>
    <xf numFmtId="0" fontId="14" fillId="6" borderId="18" applyNumberFormat="0" applyFont="0" applyAlignment="0" applyProtection="0"/>
    <xf numFmtId="0" fontId="59" fillId="16" borderId="19" applyNumberFormat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59" fillId="37" borderId="19" applyNumberFormat="0" applyAlignment="0" applyProtection="0"/>
    <xf numFmtId="0" fontId="49" fillId="37" borderId="12" applyNumberFormat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58" fillId="38" borderId="0" applyNumberFormat="0" applyBorder="0" applyAlignment="0" applyProtection="0"/>
    <xf numFmtId="0" fontId="49" fillId="37" borderId="12" applyNumberFormat="0" applyAlignment="0" applyProtection="0"/>
    <xf numFmtId="0" fontId="64" fillId="0" borderId="20" applyNumberFormat="0" applyFill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51" fillId="0" borderId="0" applyNumberFormat="0" applyFill="0" applyBorder="0" applyAlignment="0" applyProtection="0"/>
    <xf numFmtId="0" fontId="11" fillId="39" borderId="18" applyNumberFormat="0" applyFont="0" applyAlignment="0" applyProtection="0"/>
    <xf numFmtId="0" fontId="14" fillId="39" borderId="18" applyNumberFormat="0" applyFont="0" applyAlignment="0" applyProtection="0"/>
    <xf numFmtId="0" fontId="59" fillId="37" borderId="19" applyNumberFormat="0" applyAlignment="0" applyProtection="0"/>
    <xf numFmtId="0" fontId="58" fillId="38" borderId="0" applyNumberFormat="0" applyBorder="0" applyAlignment="0" applyProtection="0"/>
    <xf numFmtId="0" fontId="66" fillId="0" borderId="0"/>
    <xf numFmtId="0" fontId="51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18" applyNumberFormat="0" applyFont="0" applyAlignment="0" applyProtection="0"/>
  </cellStyleXfs>
  <cellXfs count="145">
    <xf numFmtId="0" fontId="0" fillId="0" borderId="0" xfId="0"/>
    <xf numFmtId="0" fontId="5" fillId="0" borderId="6" xfId="1" applyFont="1" applyBorder="1" applyAlignment="1">
      <alignment vertical="center" wrapText="1"/>
    </xf>
    <xf numFmtId="0" fontId="1" fillId="0" borderId="0" xfId="7" applyFont="1"/>
    <xf numFmtId="0" fontId="1" fillId="0" borderId="0" xfId="8" applyFont="1" applyAlignment="1">
      <alignment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4" fillId="0" borderId="6" xfId="8" applyFont="1" applyBorder="1" applyAlignment="1">
      <alignment horizontal="center" vertical="center" wrapText="1"/>
    </xf>
    <xf numFmtId="0" fontId="4" fillId="0" borderId="6" xfId="8" applyFont="1" applyFill="1" applyBorder="1" applyAlignment="1">
      <alignment horizontal="center" vertical="center" wrapText="1"/>
    </xf>
    <xf numFmtId="0" fontId="8" fillId="0" borderId="0" xfId="8" applyFont="1" applyAlignment="1">
      <alignment vertical="center" wrapText="1"/>
    </xf>
    <xf numFmtId="0" fontId="5" fillId="3" borderId="6" xfId="8" applyFont="1" applyFill="1" applyBorder="1" applyAlignment="1">
      <alignment vertical="center" wrapText="1"/>
    </xf>
    <xf numFmtId="164" fontId="6" fillId="2" borderId="6" xfId="7" applyNumberFormat="1" applyFont="1" applyFill="1" applyBorder="1" applyAlignment="1">
      <alignment horizontal="center" vertical="center" wrapText="1"/>
    </xf>
    <xf numFmtId="164" fontId="8" fillId="0" borderId="0" xfId="8" applyNumberFormat="1" applyFont="1" applyAlignment="1">
      <alignment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6" xfId="8" applyFont="1" applyBorder="1" applyAlignment="1">
      <alignment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0" fontId="12" fillId="0" borderId="0" xfId="7" applyFont="1" applyFill="1"/>
    <xf numFmtId="3" fontId="12" fillId="0" borderId="0" xfId="7" applyNumberFormat="1" applyFont="1" applyFill="1"/>
    <xf numFmtId="0" fontId="16" fillId="0" borderId="6" xfId="1" applyFont="1" applyFill="1" applyBorder="1" applyAlignment="1">
      <alignment horizontal="center" vertical="center"/>
    </xf>
    <xf numFmtId="0" fontId="28" fillId="0" borderId="0" xfId="8" applyFont="1" applyAlignment="1">
      <alignment vertical="center" wrapText="1"/>
    </xf>
    <xf numFmtId="0" fontId="28" fillId="0" borderId="0" xfId="7" applyFont="1"/>
    <xf numFmtId="165" fontId="28" fillId="0" borderId="0" xfId="8" applyNumberFormat="1" applyFont="1" applyAlignment="1">
      <alignment vertical="center" wrapText="1"/>
    </xf>
    <xf numFmtId="0" fontId="31" fillId="0" borderId="0" xfId="12" applyFont="1" applyFill="1" applyBorder="1" applyAlignment="1">
      <alignment vertical="top" wrapText="1"/>
    </xf>
    <xf numFmtId="0" fontId="22" fillId="0" borderId="0" xfId="12" applyFont="1" applyFill="1" applyBorder="1"/>
    <xf numFmtId="0" fontId="32" fillId="0" borderId="1" xfId="12" applyFont="1" applyFill="1" applyBorder="1" applyAlignment="1">
      <alignment horizontal="center" vertical="top"/>
    </xf>
    <xf numFmtId="0" fontId="32" fillId="0" borderId="0" xfId="12" applyFont="1" applyFill="1" applyBorder="1" applyAlignment="1">
      <alignment horizontal="center" vertical="top"/>
    </xf>
    <xf numFmtId="0" fontId="33" fillId="0" borderId="0" xfId="12" applyFont="1" applyFill="1" applyAlignment="1">
      <alignment vertical="top"/>
    </xf>
    <xf numFmtId="0" fontId="34" fillId="0" borderId="0" xfId="12" applyFont="1" applyFill="1" applyAlignment="1">
      <alignment horizontal="center" vertical="center" wrapText="1"/>
    </xf>
    <xf numFmtId="0" fontId="34" fillId="0" borderId="0" xfId="12" applyFont="1" applyFill="1" applyAlignment="1">
      <alignment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9" fillId="0" borderId="0" xfId="12" applyNumberFormat="1" applyFont="1" applyFill="1" applyAlignment="1">
      <alignment vertical="center"/>
    </xf>
    <xf numFmtId="0" fontId="29" fillId="0" borderId="0" xfId="12" applyFont="1" applyFill="1" applyAlignment="1">
      <alignment vertical="center"/>
    </xf>
    <xf numFmtId="3" fontId="26" fillId="0" borderId="6" xfId="12" applyNumberFormat="1" applyFont="1" applyFill="1" applyBorder="1" applyAlignment="1">
      <alignment horizontal="center" vertical="center"/>
    </xf>
    <xf numFmtId="3" fontId="26" fillId="0" borderId="0" xfId="12" applyNumberFormat="1" applyFont="1" applyFill="1"/>
    <xf numFmtId="0" fontId="26" fillId="0" borderId="0" xfId="12" applyFont="1" applyFill="1"/>
    <xf numFmtId="0" fontId="26" fillId="0" borderId="0" xfId="12" applyFont="1" applyFill="1" applyAlignment="1">
      <alignment horizontal="center" vertical="top"/>
    </xf>
    <xf numFmtId="0" fontId="27" fillId="0" borderId="0" xfId="12" applyFont="1" applyFill="1"/>
    <xf numFmtId="0" fontId="25" fillId="0" borderId="0" xfId="12" applyFont="1" applyFill="1"/>
    <xf numFmtId="0" fontId="33" fillId="0" borderId="0" xfId="12" applyFont="1" applyFill="1"/>
    <xf numFmtId="0" fontId="25" fillId="0" borderId="0" xfId="14" applyFont="1" applyFill="1"/>
    <xf numFmtId="0" fontId="36" fillId="0" borderId="0" xfId="12" applyFont="1" applyFill="1"/>
    <xf numFmtId="0" fontId="23" fillId="0" borderId="0" xfId="14" applyFont="1" applyFill="1"/>
    <xf numFmtId="0" fontId="39" fillId="0" borderId="0" xfId="12" applyFont="1" applyFill="1" applyBorder="1"/>
    <xf numFmtId="0" fontId="40" fillId="0" borderId="6" xfId="12" applyFont="1" applyFill="1" applyBorder="1" applyAlignment="1">
      <alignment horizontal="center" wrapText="1"/>
    </xf>
    <xf numFmtId="1" fontId="40" fillId="0" borderId="6" xfId="12" applyNumberFormat="1" applyFont="1" applyFill="1" applyBorder="1" applyAlignment="1">
      <alignment horizontal="center" wrapText="1"/>
    </xf>
    <xf numFmtId="0" fontId="40" fillId="0" borderId="0" xfId="12" applyFont="1" applyFill="1" applyAlignment="1">
      <alignment vertical="center" wrapText="1"/>
    </xf>
    <xf numFmtId="0" fontId="20" fillId="0" borderId="1" xfId="12" applyFont="1" applyFill="1" applyBorder="1" applyAlignment="1">
      <alignment vertical="top"/>
    </xf>
    <xf numFmtId="3" fontId="13" fillId="0" borderId="6" xfId="13" applyNumberFormat="1" applyFont="1" applyFill="1" applyBorder="1" applyAlignment="1">
      <alignment horizontal="center" vertical="center"/>
    </xf>
    <xf numFmtId="1" fontId="8" fillId="0" borderId="0" xfId="16" applyNumberFormat="1" applyFont="1" applyAlignment="1" applyProtection="1">
      <alignment horizontal="right" vertical="top"/>
      <protection locked="0"/>
    </xf>
    <xf numFmtId="164" fontId="44" fillId="0" borderId="6" xfId="7" applyNumberFormat="1" applyFont="1" applyFill="1" applyBorder="1" applyAlignment="1">
      <alignment horizontal="center" vertical="center" wrapText="1"/>
    </xf>
    <xf numFmtId="3" fontId="44" fillId="0" borderId="6" xfId="7" applyNumberFormat="1" applyFont="1" applyFill="1" applyBorder="1" applyAlignment="1">
      <alignment horizontal="center" vertical="center" wrapText="1"/>
    </xf>
    <xf numFmtId="1" fontId="2" fillId="0" borderId="6" xfId="17" applyNumberFormat="1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13" applyFont="1" applyFill="1" applyBorder="1" applyAlignment="1">
      <alignment horizontal="left" vertical="center"/>
    </xf>
    <xf numFmtId="1" fontId="4" fillId="0" borderId="6" xfId="17" applyNumberFormat="1" applyFont="1" applyFill="1" applyBorder="1" applyAlignment="1" applyProtection="1">
      <alignment horizontal="left" vertical="center" wrapText="1"/>
      <protection locked="0"/>
    </xf>
    <xf numFmtId="1" fontId="13" fillId="0" borderId="6" xfId="17" applyNumberFormat="1" applyFont="1" applyFill="1" applyBorder="1" applyAlignment="1" applyProtection="1">
      <alignment horizontal="left" vertical="center" wrapText="1"/>
      <protection locked="0"/>
    </xf>
    <xf numFmtId="165" fontId="6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" fontId="5" fillId="0" borderId="6" xfId="7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3" fontId="46" fillId="0" borderId="6" xfId="15" applyNumberFormat="1" applyFont="1" applyFill="1" applyBorder="1" applyAlignment="1">
      <alignment horizont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3" fontId="5" fillId="0" borderId="6" xfId="8" applyNumberFormat="1" applyFont="1" applyFill="1" applyBorder="1" applyAlignment="1">
      <alignment horizontal="center" vertical="center" wrapText="1"/>
    </xf>
    <xf numFmtId="3" fontId="5" fillId="0" borderId="6" xfId="7" applyNumberFormat="1" applyFont="1" applyFill="1" applyBorder="1" applyAlignment="1">
      <alignment horizontal="center" vertical="center" wrapText="1"/>
    </xf>
    <xf numFmtId="1" fontId="5" fillId="0" borderId="6" xfId="9" applyNumberFormat="1" applyFont="1" applyFill="1" applyBorder="1" applyAlignment="1">
      <alignment horizontal="center" vertical="center" wrapText="1"/>
    </xf>
    <xf numFmtId="3" fontId="6" fillId="0" borderId="6" xfId="7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/>
    </xf>
    <xf numFmtId="1" fontId="6" fillId="0" borderId="6" xfId="1" applyNumberFormat="1" applyFont="1" applyFill="1" applyBorder="1" applyAlignment="1">
      <alignment horizontal="center" vertical="center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1" fontId="13" fillId="0" borderId="6" xfId="0" applyNumberFormat="1" applyFont="1" applyFill="1" applyBorder="1" applyAlignment="1">
      <alignment horizontal="center" vertical="center"/>
    </xf>
    <xf numFmtId="3" fontId="5" fillId="3" borderId="6" xfId="8" applyNumberFormat="1" applyFont="1" applyFill="1" applyBorder="1" applyAlignment="1">
      <alignment horizontal="center" vertical="center" wrapText="1"/>
    </xf>
    <xf numFmtId="0" fontId="32" fillId="0" borderId="1" xfId="12" applyFont="1" applyFill="1" applyBorder="1" applyAlignment="1">
      <alignment horizontal="center" vertical="top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27" fillId="0" borderId="0" xfId="12" applyFont="1" applyFill="1"/>
    <xf numFmtId="0" fontId="33" fillId="0" borderId="0" xfId="12" applyFont="1" applyFill="1"/>
    <xf numFmtId="0" fontId="36" fillId="0" borderId="0" xfId="12" applyFont="1" applyFill="1"/>
    <xf numFmtId="1" fontId="40" fillId="0" borderId="6" xfId="12" applyNumberFormat="1" applyFont="1" applyFill="1" applyBorder="1" applyAlignment="1">
      <alignment horizontal="center" wrapText="1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0" fontId="1" fillId="0" borderId="0" xfId="7" applyFont="1"/>
    <xf numFmtId="0" fontId="4" fillId="0" borderId="6" xfId="8" applyFont="1" applyBorder="1" applyAlignment="1">
      <alignment horizontal="center"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3" fontId="29" fillId="2" borderId="6" xfId="12" applyNumberFormat="1" applyFont="1" applyFill="1" applyBorder="1" applyAlignment="1">
      <alignment horizontal="center" vertical="center"/>
    </xf>
    <xf numFmtId="3" fontId="26" fillId="2" borderId="6" xfId="12" applyNumberFormat="1" applyFont="1" applyFill="1" applyBorder="1" applyAlignment="1">
      <alignment horizontal="center" vertical="center"/>
    </xf>
    <xf numFmtId="0" fontId="29" fillId="0" borderId="6" xfId="12" applyFont="1" applyFill="1" applyBorder="1" applyAlignment="1">
      <alignment horizontal="center" vertical="center" wrapText="1"/>
    </xf>
    <xf numFmtId="165" fontId="6" fillId="0" borderId="6" xfId="8" applyNumberFormat="1" applyFont="1" applyFill="1" applyBorder="1" applyAlignment="1">
      <alignment horizontal="center" vertical="center" wrapText="1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3" fontId="1" fillId="0" borderId="6" xfId="0" applyNumberFormat="1" applyFont="1" applyFill="1" applyBorder="1" applyAlignment="1">
      <alignment horizontal="right"/>
    </xf>
    <xf numFmtId="0" fontId="29" fillId="0" borderId="6" xfId="12" applyFont="1" applyFill="1" applyBorder="1" applyAlignment="1">
      <alignment horizontal="center" vertical="center" wrapText="1"/>
    </xf>
    <xf numFmtId="0" fontId="8" fillId="0" borderId="10" xfId="7" applyFont="1" applyBorder="1" applyAlignment="1">
      <alignment horizontal="left" vertical="center" wrapText="1"/>
    </xf>
    <xf numFmtId="0" fontId="15" fillId="0" borderId="0" xfId="7" applyFont="1" applyAlignment="1">
      <alignment horizontal="center" vertical="top" wrapText="1"/>
    </xf>
    <xf numFmtId="0" fontId="5" fillId="0" borderId="2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69" fillId="0" borderId="10" xfId="12" applyFont="1" applyFill="1" applyBorder="1" applyAlignment="1">
      <alignment horizontal="left" vertical="center" wrapText="1"/>
    </xf>
    <xf numFmtId="0" fontId="20" fillId="0" borderId="1" xfId="12" applyFont="1" applyFill="1" applyBorder="1" applyAlignment="1">
      <alignment horizontal="center" vertical="top"/>
    </xf>
    <xf numFmtId="0" fontId="19" fillId="0" borderId="6" xfId="12" applyFont="1" applyFill="1" applyBorder="1" applyAlignment="1">
      <alignment horizontal="center" vertical="center" wrapText="1"/>
    </xf>
    <xf numFmtId="0" fontId="29" fillId="0" borderId="6" xfId="12" applyFont="1" applyFill="1" applyBorder="1" applyAlignment="1">
      <alignment horizontal="center" vertical="center" wrapText="1"/>
    </xf>
    <xf numFmtId="49" fontId="35" fillId="0" borderId="6" xfId="12" applyNumberFormat="1" applyFont="1" applyFill="1" applyBorder="1" applyAlignment="1">
      <alignment horizontal="center" vertical="center" wrapText="1"/>
    </xf>
    <xf numFmtId="0" fontId="23" fillId="0" borderId="6" xfId="12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center" wrapText="1"/>
    </xf>
    <xf numFmtId="0" fontId="0" fillId="0" borderId="0" xfId="0" applyAlignment="1"/>
    <xf numFmtId="0" fontId="20" fillId="0" borderId="1" xfId="12" applyFont="1" applyFill="1" applyBorder="1" applyAlignment="1">
      <alignment horizontal="right" vertical="top"/>
    </xf>
    <xf numFmtId="0" fontId="20" fillId="0" borderId="0" xfId="12" applyFont="1" applyFill="1" applyBorder="1" applyAlignment="1">
      <alignment horizontal="center" vertical="top"/>
    </xf>
    <xf numFmtId="0" fontId="29" fillId="0" borderId="3" xfId="12" applyFont="1" applyFill="1" applyBorder="1" applyAlignment="1">
      <alignment horizontal="center" vertical="center" wrapText="1"/>
    </xf>
    <xf numFmtId="0" fontId="29" fillId="0" borderId="11" xfId="12" applyFont="1" applyFill="1" applyBorder="1" applyAlignment="1">
      <alignment horizontal="center" vertical="center" wrapText="1"/>
    </xf>
    <xf numFmtId="0" fontId="29" fillId="0" borderId="4" xfId="12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top" wrapText="1"/>
    </xf>
    <xf numFmtId="1" fontId="3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>
      <alignment horizontal="center" vertical="top" wrapText="1"/>
    </xf>
    <xf numFmtId="0" fontId="24" fillId="0" borderId="0" xfId="12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8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top" wrapText="1"/>
    </xf>
    <xf numFmtId="0" fontId="0" fillId="0" borderId="1" xfId="0" applyBorder="1" applyAlignment="1"/>
    <xf numFmtId="1" fontId="67" fillId="0" borderId="0" xfId="6" applyNumberFormat="1" applyFont="1" applyFill="1" applyAlignment="1" applyProtection="1">
      <alignment horizontal="center" vertical="center" wrapText="1"/>
      <protection locked="0"/>
    </xf>
    <xf numFmtId="1" fontId="1" fillId="0" borderId="6" xfId="6" applyNumberFormat="1" applyFont="1" applyFill="1" applyBorder="1" applyAlignment="1" applyProtection="1">
      <alignment horizontal="center" vertical="center" wrapText="1"/>
    </xf>
    <xf numFmtId="1" fontId="1" fillId="0" borderId="6" xfId="6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0" fontId="0" fillId="0" borderId="10" xfId="0" applyBorder="1" applyAlignment="1"/>
    <xf numFmtId="0" fontId="15" fillId="0" borderId="0" xfId="7" applyFont="1" applyFill="1" applyAlignment="1">
      <alignment horizontal="center" vertical="top" wrapText="1"/>
    </xf>
    <xf numFmtId="0" fontId="43" fillId="0" borderId="0" xfId="7" applyFont="1" applyFill="1" applyAlignment="1">
      <alignment horizontal="center" vertical="top" wrapText="1"/>
    </xf>
    <xf numFmtId="0" fontId="15" fillId="0" borderId="0" xfId="8" applyFont="1" applyFill="1" applyAlignment="1">
      <alignment horizontal="center" vertical="top" wrapText="1"/>
    </xf>
    <xf numFmtId="0" fontId="3" fillId="0" borderId="1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43">
    <cellStyle name=" 1" xfId="18"/>
    <cellStyle name="20% - Accent1" xfId="19"/>
    <cellStyle name="20% - Accent1 2" xfId="130"/>
    <cellStyle name="20% - Accent2" xfId="20"/>
    <cellStyle name="20% - Accent2 2" xfId="131"/>
    <cellStyle name="20% - Accent3" xfId="21"/>
    <cellStyle name="20% - Accent3 2" xfId="132"/>
    <cellStyle name="20% - Accent4" xfId="22"/>
    <cellStyle name="20% - Accent4 2" xfId="133"/>
    <cellStyle name="20% - Accent5" xfId="23"/>
    <cellStyle name="20% - Accent5 2" xfId="134"/>
    <cellStyle name="20% - Accent6" xfId="24"/>
    <cellStyle name="20% - Accent6 2" xfId="135"/>
    <cellStyle name="20% - Акцент1 2" xfId="25"/>
    <cellStyle name="20% - Акцент2 2" xfId="26"/>
    <cellStyle name="20% - Акцент3 2" xfId="27"/>
    <cellStyle name="20% - Акцент4 2" xfId="28"/>
    <cellStyle name="20% - Акцент5 2" xfId="29"/>
    <cellStyle name="20% - Акцент6 2" xfId="30"/>
    <cellStyle name="20% – Акцентування1" xfId="31"/>
    <cellStyle name="20% – Акцентування2" xfId="32"/>
    <cellStyle name="20% – Акцентування3" xfId="33"/>
    <cellStyle name="20% – Акцентування4" xfId="34"/>
    <cellStyle name="20% – Акцентування5" xfId="35"/>
    <cellStyle name="20% – Акцентування6" xfId="36"/>
    <cellStyle name="40% - Accent1" xfId="37"/>
    <cellStyle name="40% - Accent1 2" xfId="136"/>
    <cellStyle name="40% - Accent2" xfId="38"/>
    <cellStyle name="40% - Accent2 2" xfId="137"/>
    <cellStyle name="40% - Accent3" xfId="39"/>
    <cellStyle name="40% - Accent3 2" xfId="138"/>
    <cellStyle name="40% - Accent4" xfId="40"/>
    <cellStyle name="40% - Accent4 2" xfId="139"/>
    <cellStyle name="40% - Accent5" xfId="41"/>
    <cellStyle name="40% - Accent5 2" xfId="140"/>
    <cellStyle name="40% - Accent6" xfId="42"/>
    <cellStyle name="40% - Accent6 2" xfId="141"/>
    <cellStyle name="40% - Акцент1 2" xfId="43"/>
    <cellStyle name="40% - Акцент2 2" xfId="44"/>
    <cellStyle name="40% - Акцент3 2" xfId="45"/>
    <cellStyle name="40% - Акцент4 2" xfId="46"/>
    <cellStyle name="40% - Акцент5 2" xfId="47"/>
    <cellStyle name="40% - Акцент6 2" xfId="48"/>
    <cellStyle name="40% – Акцентування1" xfId="49"/>
    <cellStyle name="40% – Акцентування2" xfId="50"/>
    <cellStyle name="40% – Акцентування3" xfId="51"/>
    <cellStyle name="40% – Акцентування4" xfId="52"/>
    <cellStyle name="40% – Акцентування5" xfId="53"/>
    <cellStyle name="40% – Акцентування6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60% – Акцентування1" xfId="67"/>
    <cellStyle name="60% – Акцентування2" xfId="68"/>
    <cellStyle name="60% – Акцентування3" xfId="69"/>
    <cellStyle name="60% – Акцентування4" xfId="70"/>
    <cellStyle name="60% – Акцентування5" xfId="71"/>
    <cellStyle name="60% – Акцентування6" xfId="72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Calculation" xfId="80"/>
    <cellStyle name="Check Cell" xfId="81"/>
    <cellStyle name="Explanatory Text" xfId="82"/>
    <cellStyle name="Good" xfId="83"/>
    <cellStyle name="Heading 1" xfId="84"/>
    <cellStyle name="Heading 2" xfId="85"/>
    <cellStyle name="Heading 3" xfId="86"/>
    <cellStyle name="Heading 4" xfId="87"/>
    <cellStyle name="Input" xfId="88"/>
    <cellStyle name="Linked Cell" xfId="89"/>
    <cellStyle name="Neutral" xfId="90"/>
    <cellStyle name="Note" xfId="91"/>
    <cellStyle name="Note 2" xfId="142"/>
    <cellStyle name="Output" xfId="92"/>
    <cellStyle name="Title" xfId="93"/>
    <cellStyle name="Total" xfId="94"/>
    <cellStyle name="Warning Text" xfId="95"/>
    <cellStyle name="Акцент1 2" xfId="96"/>
    <cellStyle name="Акцент2 2" xfId="97"/>
    <cellStyle name="Акцент3 2" xfId="98"/>
    <cellStyle name="Акцент4 2" xfId="99"/>
    <cellStyle name="Акцент5 2" xfId="100"/>
    <cellStyle name="Акцент6 2" xfId="101"/>
    <cellStyle name="Акцентування1" xfId="102"/>
    <cellStyle name="Акцентування2" xfId="103"/>
    <cellStyle name="Акцентування3" xfId="104"/>
    <cellStyle name="Акцентування4" xfId="105"/>
    <cellStyle name="Акцентування5" xfId="106"/>
    <cellStyle name="Акцентування6" xfId="107"/>
    <cellStyle name="Вывод 2" xfId="108"/>
    <cellStyle name="Вычисление 2" xfId="109"/>
    <cellStyle name="Заголовок 1 2" xfId="110"/>
    <cellStyle name="Заголовок 2 2" xfId="111"/>
    <cellStyle name="Заголовок 3 2" xfId="112"/>
    <cellStyle name="Заголовок 4 2" xfId="113"/>
    <cellStyle name="Звичайний 2 3" xfId="11"/>
    <cellStyle name="Звичайний 3 2" xfId="4"/>
    <cellStyle name="Итог 2" xfId="114"/>
    <cellStyle name="Нейтральный 2" xfId="115"/>
    <cellStyle name="Обчислення" xfId="116"/>
    <cellStyle name="Обычный" xfId="0" builtinId="0"/>
    <cellStyle name="Обычный 2" xfId="5"/>
    <cellStyle name="Обычный 2 2" xfId="6"/>
    <cellStyle name="Обычный 4" xfId="10"/>
    <cellStyle name="Обычный 5" xfId="3"/>
    <cellStyle name="Обычный 6" xfId="1"/>
    <cellStyle name="Обычный 6 2" xfId="9"/>
    <cellStyle name="Обычный 6 3" xfId="2"/>
    <cellStyle name="Обычный_06" xfId="17"/>
    <cellStyle name="Обычный_12.01.2015" xfId="15"/>
    <cellStyle name="Обычный_4 категории вмесмте СОЦ_УРАЗЛИВІ__ТАБО_4 категорії Квота!!!_2014 рік" xfId="7"/>
    <cellStyle name="Обычный_АктЗах_5%квот Оксана" xfId="14"/>
    <cellStyle name="Обычный_Інваліди_Лайт1111" xfId="13"/>
    <cellStyle name="Обычный_Молодь_сравн_04_14" xfId="16"/>
    <cellStyle name="Обычный_Перевірка_Молодь_до 18 років" xfId="8"/>
    <cellStyle name="Обычный_Табл. 3.15" xfId="12"/>
    <cellStyle name="Підсумок" xfId="117"/>
    <cellStyle name="Плохой 2" xfId="118"/>
    <cellStyle name="Поганий" xfId="119"/>
    <cellStyle name="Пояснение 2" xfId="120"/>
    <cellStyle name="Примечание 2" xfId="121"/>
    <cellStyle name="Примітка" xfId="122"/>
    <cellStyle name="Результат" xfId="123"/>
    <cellStyle name="Середній" xfId="124"/>
    <cellStyle name="Стиль 1" xfId="125"/>
    <cellStyle name="Текст пояснення" xfId="126"/>
    <cellStyle name="Тысячи [0]_Анализ" xfId="127"/>
    <cellStyle name="Тысячи_Анализ" xfId="128"/>
    <cellStyle name="ФинᎰнсовый_Лист1 (3)_1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110;&#1085;&#1074;&#1072;&#1083;&#1110;&#1076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0;&#1058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0;&#1058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2;&#1055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2;&#1055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91;&#1082;&#1072;&#1095;&#1110;%20&#1088;&#1072;&#1081;&#1086;&#1085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4;&#1086;&#1083;&#1086;&#1076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4;&#1086;&#1083;&#1086;&#1076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78;&#1110;&#1085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78;&#1110;&#1085;&#1082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9;&#1077;&#1083;&#10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9;&#1077;&#1083;&#10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2;&#1074;&#1086;&#1090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2;&#1074;&#1086;&#1090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90;&#1077;&#1075;&#1086;&#1088;&#1110;&#1111;%20&#1084;&#1080;&#1085;&#1091;&#1083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110;&#1085;&#1074;&#1072;&#1083;&#1110;&#1076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86</v>
          </cell>
          <cell r="F8">
            <v>17</v>
          </cell>
          <cell r="J8">
            <v>3</v>
          </cell>
          <cell r="K8">
            <v>1</v>
          </cell>
          <cell r="L8">
            <v>0</v>
          </cell>
          <cell r="P8">
            <v>30</v>
          </cell>
          <cell r="T8">
            <v>27</v>
          </cell>
        </row>
        <row r="9">
          <cell r="D9">
            <v>31</v>
          </cell>
          <cell r="F9">
            <v>9</v>
          </cell>
          <cell r="J9">
            <v>1</v>
          </cell>
          <cell r="K9">
            <v>0</v>
          </cell>
          <cell r="L9">
            <v>1</v>
          </cell>
          <cell r="P9">
            <v>11</v>
          </cell>
          <cell r="T9">
            <v>9</v>
          </cell>
        </row>
        <row r="10">
          <cell r="D10">
            <v>44</v>
          </cell>
          <cell r="F10">
            <v>8</v>
          </cell>
          <cell r="J10">
            <v>2</v>
          </cell>
          <cell r="K10">
            <v>0</v>
          </cell>
          <cell r="L10">
            <v>0</v>
          </cell>
          <cell r="P10">
            <v>20</v>
          </cell>
          <cell r="T10">
            <v>17</v>
          </cell>
        </row>
        <row r="11">
          <cell r="D11">
            <v>61</v>
          </cell>
          <cell r="F11">
            <v>6</v>
          </cell>
          <cell r="J11">
            <v>3</v>
          </cell>
          <cell r="K11">
            <v>6</v>
          </cell>
          <cell r="L11">
            <v>0</v>
          </cell>
          <cell r="P11">
            <v>24</v>
          </cell>
          <cell r="T11">
            <v>17</v>
          </cell>
        </row>
        <row r="12">
          <cell r="D12">
            <v>39</v>
          </cell>
          <cell r="F12">
            <v>3</v>
          </cell>
          <cell r="J12">
            <v>0</v>
          </cell>
          <cell r="K12">
            <v>0</v>
          </cell>
          <cell r="L12">
            <v>0</v>
          </cell>
          <cell r="P12">
            <v>19</v>
          </cell>
          <cell r="T12">
            <v>13</v>
          </cell>
        </row>
        <row r="13">
          <cell r="D13">
            <v>47</v>
          </cell>
          <cell r="F13">
            <v>7</v>
          </cell>
          <cell r="J13">
            <v>5</v>
          </cell>
          <cell r="K13">
            <v>2</v>
          </cell>
          <cell r="L13">
            <v>0</v>
          </cell>
          <cell r="P13">
            <v>16</v>
          </cell>
          <cell r="T13">
            <v>15</v>
          </cell>
        </row>
        <row r="14">
          <cell r="D14">
            <v>24</v>
          </cell>
          <cell r="F14">
            <v>6</v>
          </cell>
          <cell r="J14">
            <v>1</v>
          </cell>
          <cell r="K14">
            <v>0</v>
          </cell>
          <cell r="L14">
            <v>0</v>
          </cell>
          <cell r="P14">
            <v>4</v>
          </cell>
          <cell r="T14">
            <v>3</v>
          </cell>
        </row>
        <row r="15">
          <cell r="D15">
            <v>57</v>
          </cell>
          <cell r="F15">
            <v>6</v>
          </cell>
          <cell r="J15">
            <v>0</v>
          </cell>
          <cell r="K15">
            <v>0</v>
          </cell>
          <cell r="L15">
            <v>2</v>
          </cell>
          <cell r="P15">
            <v>21</v>
          </cell>
          <cell r="T15">
            <v>16</v>
          </cell>
        </row>
        <row r="16">
          <cell r="D16">
            <v>52</v>
          </cell>
          <cell r="F16">
            <v>7</v>
          </cell>
          <cell r="J16">
            <v>4</v>
          </cell>
          <cell r="K16">
            <v>3</v>
          </cell>
          <cell r="L16">
            <v>0</v>
          </cell>
          <cell r="P16">
            <v>23</v>
          </cell>
          <cell r="T16">
            <v>23</v>
          </cell>
        </row>
        <row r="17">
          <cell r="D17">
            <v>55</v>
          </cell>
          <cell r="F17">
            <v>10</v>
          </cell>
          <cell r="J17">
            <v>3</v>
          </cell>
          <cell r="K17">
            <v>0</v>
          </cell>
          <cell r="L17">
            <v>0</v>
          </cell>
          <cell r="P17">
            <v>22</v>
          </cell>
          <cell r="T17">
            <v>20</v>
          </cell>
        </row>
        <row r="18">
          <cell r="D18">
            <v>45</v>
          </cell>
          <cell r="F18">
            <v>7</v>
          </cell>
          <cell r="J18">
            <v>1</v>
          </cell>
          <cell r="K18">
            <v>2</v>
          </cell>
          <cell r="L18">
            <v>0</v>
          </cell>
          <cell r="P18">
            <v>20</v>
          </cell>
          <cell r="T18">
            <v>12</v>
          </cell>
        </row>
        <row r="19">
          <cell r="D19">
            <v>96</v>
          </cell>
          <cell r="F19">
            <v>4</v>
          </cell>
          <cell r="J19">
            <v>0</v>
          </cell>
          <cell r="K19">
            <v>1</v>
          </cell>
          <cell r="L19">
            <v>0</v>
          </cell>
          <cell r="P19">
            <v>34</v>
          </cell>
          <cell r="T19">
            <v>31</v>
          </cell>
        </row>
        <row r="20">
          <cell r="D20">
            <v>26</v>
          </cell>
          <cell r="F20">
            <v>3</v>
          </cell>
          <cell r="J20">
            <v>3</v>
          </cell>
          <cell r="K20">
            <v>1</v>
          </cell>
          <cell r="L20">
            <v>0</v>
          </cell>
          <cell r="P20">
            <v>9</v>
          </cell>
          <cell r="T20">
            <v>7</v>
          </cell>
        </row>
        <row r="21">
          <cell r="D21">
            <v>27</v>
          </cell>
          <cell r="F21">
            <v>2</v>
          </cell>
          <cell r="J21">
            <v>1</v>
          </cell>
          <cell r="K21">
            <v>2</v>
          </cell>
          <cell r="L21">
            <v>0</v>
          </cell>
          <cell r="P21">
            <v>16</v>
          </cell>
          <cell r="T21">
            <v>13</v>
          </cell>
        </row>
        <row r="22">
          <cell r="D22">
            <v>44</v>
          </cell>
          <cell r="F22">
            <v>4</v>
          </cell>
          <cell r="J22">
            <v>0</v>
          </cell>
          <cell r="K22">
            <v>0</v>
          </cell>
          <cell r="L22">
            <v>0</v>
          </cell>
          <cell r="P22">
            <v>15</v>
          </cell>
          <cell r="T22">
            <v>14</v>
          </cell>
        </row>
        <row r="23">
          <cell r="D23">
            <v>40</v>
          </cell>
          <cell r="F23">
            <v>4</v>
          </cell>
          <cell r="J23">
            <v>0</v>
          </cell>
          <cell r="K23">
            <v>0</v>
          </cell>
          <cell r="L23">
            <v>0</v>
          </cell>
          <cell r="P23">
            <v>14</v>
          </cell>
          <cell r="T23">
            <v>13</v>
          </cell>
        </row>
        <row r="24">
          <cell r="D24">
            <v>23</v>
          </cell>
          <cell r="F24">
            <v>3</v>
          </cell>
          <cell r="J24">
            <v>4</v>
          </cell>
          <cell r="K24">
            <v>0</v>
          </cell>
          <cell r="L24">
            <v>0</v>
          </cell>
          <cell r="P24">
            <v>9</v>
          </cell>
          <cell r="T24">
            <v>8</v>
          </cell>
        </row>
        <row r="25">
          <cell r="D25">
            <v>25</v>
          </cell>
          <cell r="F25">
            <v>3</v>
          </cell>
          <cell r="J25">
            <v>0</v>
          </cell>
          <cell r="K25">
            <v>0</v>
          </cell>
          <cell r="L25">
            <v>0</v>
          </cell>
          <cell r="P25">
            <v>0</v>
          </cell>
          <cell r="T25">
            <v>0</v>
          </cell>
        </row>
        <row r="26">
          <cell r="D26">
            <v>501</v>
          </cell>
          <cell r="F26">
            <v>55</v>
          </cell>
          <cell r="J26">
            <v>9</v>
          </cell>
          <cell r="K26">
            <v>7</v>
          </cell>
          <cell r="L26">
            <v>0</v>
          </cell>
          <cell r="P26">
            <v>202</v>
          </cell>
          <cell r="T26">
            <v>179</v>
          </cell>
        </row>
        <row r="27">
          <cell r="D27">
            <v>227</v>
          </cell>
          <cell r="F27">
            <v>31</v>
          </cell>
          <cell r="J27">
            <v>7</v>
          </cell>
          <cell r="K27">
            <v>2</v>
          </cell>
          <cell r="L27">
            <v>0</v>
          </cell>
          <cell r="P27">
            <v>93</v>
          </cell>
          <cell r="T27">
            <v>85</v>
          </cell>
        </row>
        <row r="28">
          <cell r="D28">
            <v>136</v>
          </cell>
          <cell r="F28">
            <v>21</v>
          </cell>
          <cell r="J28">
            <v>4</v>
          </cell>
          <cell r="K28">
            <v>0</v>
          </cell>
          <cell r="L28">
            <v>0</v>
          </cell>
          <cell r="P28">
            <v>51</v>
          </cell>
          <cell r="T28">
            <v>47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D9">
            <v>0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G10">
            <v>0</v>
          </cell>
          <cell r="J10">
            <v>1</v>
          </cell>
          <cell r="K10">
            <v>1</v>
          </cell>
          <cell r="L10">
            <v>0</v>
          </cell>
        </row>
        <row r="11">
          <cell r="D11">
            <v>0</v>
          </cell>
          <cell r="G11">
            <v>0</v>
          </cell>
          <cell r="J11">
            <v>2</v>
          </cell>
          <cell r="K11">
            <v>1</v>
          </cell>
          <cell r="L11">
            <v>0</v>
          </cell>
        </row>
        <row r="12">
          <cell r="D12">
            <v>0</v>
          </cell>
          <cell r="G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G13">
            <v>0</v>
          </cell>
          <cell r="J13">
            <v>1</v>
          </cell>
          <cell r="K13">
            <v>1</v>
          </cell>
          <cell r="L13">
            <v>0</v>
          </cell>
        </row>
        <row r="14">
          <cell r="D14">
            <v>0</v>
          </cell>
          <cell r="G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G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G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G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G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G22">
            <v>0</v>
          </cell>
          <cell r="J22">
            <v>1</v>
          </cell>
          <cell r="K22">
            <v>1</v>
          </cell>
          <cell r="L22">
            <v>0</v>
          </cell>
        </row>
        <row r="23">
          <cell r="D23">
            <v>0</v>
          </cell>
          <cell r="G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G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G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G27">
            <v>0</v>
          </cell>
          <cell r="J27">
            <v>46</v>
          </cell>
          <cell r="K27">
            <v>40</v>
          </cell>
          <cell r="L27">
            <v>2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0</v>
          </cell>
          <cell r="L28">
            <v>1</v>
          </cell>
        </row>
        <row r="29">
          <cell r="D29">
            <v>0</v>
          </cell>
          <cell r="G29">
            <v>0</v>
          </cell>
          <cell r="J29">
            <v>1</v>
          </cell>
          <cell r="K29">
            <v>1</v>
          </cell>
          <cell r="L29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О-1"/>
    </sheetNames>
    <sheetDataSet>
      <sheetData sheetId="0">
        <row r="10">
          <cell r="B10">
            <v>11</v>
          </cell>
          <cell r="E10">
            <v>5</v>
          </cell>
          <cell r="J10">
            <v>0</v>
          </cell>
          <cell r="N10">
            <v>0</v>
          </cell>
          <cell r="O10">
            <v>1</v>
          </cell>
          <cell r="P10">
            <v>0</v>
          </cell>
          <cell r="Q10">
            <v>0</v>
          </cell>
        </row>
        <row r="11">
          <cell r="B11">
            <v>9</v>
          </cell>
          <cell r="E11">
            <v>4</v>
          </cell>
          <cell r="J11">
            <v>0</v>
          </cell>
          <cell r="N11">
            <v>0</v>
          </cell>
          <cell r="O11">
            <v>0</v>
          </cell>
          <cell r="P11">
            <v>1</v>
          </cell>
          <cell r="Q11">
            <v>1</v>
          </cell>
        </row>
        <row r="12">
          <cell r="B12">
            <v>7</v>
          </cell>
          <cell r="E12">
            <v>0</v>
          </cell>
          <cell r="J12">
            <v>1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12</v>
          </cell>
          <cell r="E13">
            <v>7</v>
          </cell>
          <cell r="J13">
            <v>0</v>
          </cell>
          <cell r="N13">
            <v>0</v>
          </cell>
          <cell r="O13">
            <v>0</v>
          </cell>
          <cell r="P13">
            <v>1</v>
          </cell>
          <cell r="Q13">
            <v>1</v>
          </cell>
        </row>
        <row r="14">
          <cell r="B14">
            <v>11</v>
          </cell>
          <cell r="E14">
            <v>3</v>
          </cell>
          <cell r="J14">
            <v>0</v>
          </cell>
          <cell r="N14">
            <v>0</v>
          </cell>
          <cell r="O14">
            <v>0</v>
          </cell>
          <cell r="P14">
            <v>1</v>
          </cell>
          <cell r="Q14">
            <v>1</v>
          </cell>
        </row>
        <row r="15">
          <cell r="B15">
            <v>7</v>
          </cell>
          <cell r="E15">
            <v>0</v>
          </cell>
          <cell r="J15">
            <v>0</v>
          </cell>
          <cell r="N15">
            <v>0</v>
          </cell>
          <cell r="O15">
            <v>0</v>
          </cell>
          <cell r="P15">
            <v>1</v>
          </cell>
          <cell r="Q15">
            <v>1</v>
          </cell>
        </row>
        <row r="16">
          <cell r="B16">
            <v>0</v>
          </cell>
          <cell r="E16">
            <v>0</v>
          </cell>
          <cell r="J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B17">
            <v>1</v>
          </cell>
          <cell r="E17">
            <v>1</v>
          </cell>
          <cell r="J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6</v>
          </cell>
          <cell r="E18">
            <v>6</v>
          </cell>
          <cell r="J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2</v>
          </cell>
          <cell r="E19">
            <v>0</v>
          </cell>
          <cell r="J19">
            <v>0</v>
          </cell>
          <cell r="N19">
            <v>0</v>
          </cell>
          <cell r="O19">
            <v>0</v>
          </cell>
          <cell r="P19">
            <v>1</v>
          </cell>
          <cell r="Q19">
            <v>1</v>
          </cell>
        </row>
        <row r="20">
          <cell r="B20">
            <v>0</v>
          </cell>
          <cell r="E20">
            <v>0</v>
          </cell>
          <cell r="J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>
            <v>8</v>
          </cell>
          <cell r="E21">
            <v>2</v>
          </cell>
          <cell r="J21">
            <v>0</v>
          </cell>
          <cell r="N21">
            <v>0</v>
          </cell>
          <cell r="O21">
            <v>0</v>
          </cell>
          <cell r="P21">
            <v>1</v>
          </cell>
          <cell r="Q21">
            <v>1</v>
          </cell>
        </row>
        <row r="22">
          <cell r="B22">
            <v>6</v>
          </cell>
          <cell r="E22">
            <v>1</v>
          </cell>
          <cell r="J22">
            <v>0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</row>
        <row r="23">
          <cell r="B23">
            <v>3</v>
          </cell>
          <cell r="E23">
            <v>0</v>
          </cell>
          <cell r="J23">
            <v>0</v>
          </cell>
          <cell r="N23">
            <v>0</v>
          </cell>
          <cell r="O23">
            <v>0</v>
          </cell>
          <cell r="P23">
            <v>1</v>
          </cell>
          <cell r="Q23">
            <v>1</v>
          </cell>
        </row>
        <row r="24">
          <cell r="B24">
            <v>0</v>
          </cell>
          <cell r="E24">
            <v>0</v>
          </cell>
          <cell r="J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J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6</v>
          </cell>
          <cell r="E26">
            <v>1</v>
          </cell>
          <cell r="J26">
            <v>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>
            <v>0</v>
          </cell>
          <cell r="E27">
            <v>0</v>
          </cell>
          <cell r="J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188</v>
          </cell>
          <cell r="E28">
            <v>50</v>
          </cell>
          <cell r="J28">
            <v>2</v>
          </cell>
          <cell r="N28">
            <v>3</v>
          </cell>
          <cell r="O28">
            <v>3</v>
          </cell>
          <cell r="P28">
            <v>32</v>
          </cell>
          <cell r="Q28">
            <v>29</v>
          </cell>
        </row>
        <row r="29">
          <cell r="B29">
            <v>15</v>
          </cell>
          <cell r="E29">
            <v>7</v>
          </cell>
          <cell r="J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20</v>
          </cell>
          <cell r="E30">
            <v>4</v>
          </cell>
          <cell r="J30">
            <v>0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7"/>
    </sheetNames>
    <sheetDataSet>
      <sheetData sheetId="0">
        <row r="9">
          <cell r="D9">
            <v>3</v>
          </cell>
          <cell r="G9">
            <v>0</v>
          </cell>
          <cell r="J9">
            <v>3</v>
          </cell>
          <cell r="K9">
            <v>0</v>
          </cell>
          <cell r="L9">
            <v>0</v>
          </cell>
        </row>
        <row r="10">
          <cell r="D10">
            <v>0</v>
          </cell>
          <cell r="G10">
            <v>0</v>
          </cell>
          <cell r="J10">
            <v>2</v>
          </cell>
          <cell r="K10">
            <v>2</v>
          </cell>
          <cell r="L10">
            <v>0</v>
          </cell>
        </row>
        <row r="11">
          <cell r="D11">
            <v>0</v>
          </cell>
          <cell r="G11">
            <v>0</v>
          </cell>
          <cell r="J11">
            <v>2</v>
          </cell>
          <cell r="K11">
            <v>1</v>
          </cell>
          <cell r="L11">
            <v>0</v>
          </cell>
        </row>
        <row r="12">
          <cell r="D12">
            <v>0</v>
          </cell>
          <cell r="G12">
            <v>0</v>
          </cell>
          <cell r="J12">
            <v>1</v>
          </cell>
          <cell r="K12">
            <v>1</v>
          </cell>
          <cell r="L12">
            <v>0</v>
          </cell>
        </row>
        <row r="13">
          <cell r="D13">
            <v>0</v>
          </cell>
          <cell r="G13">
            <v>0</v>
          </cell>
          <cell r="J13">
            <v>1</v>
          </cell>
          <cell r="K13">
            <v>1</v>
          </cell>
          <cell r="L13">
            <v>0</v>
          </cell>
        </row>
        <row r="14">
          <cell r="D14">
            <v>0</v>
          </cell>
          <cell r="G14">
            <v>0</v>
          </cell>
          <cell r="J14">
            <v>9</v>
          </cell>
          <cell r="K14">
            <v>9</v>
          </cell>
          <cell r="L14">
            <v>0</v>
          </cell>
        </row>
        <row r="15">
          <cell r="D15">
            <v>0</v>
          </cell>
          <cell r="G15">
            <v>0</v>
          </cell>
          <cell r="J15">
            <v>7</v>
          </cell>
          <cell r="K15">
            <v>7</v>
          </cell>
          <cell r="L15">
            <v>0</v>
          </cell>
        </row>
        <row r="16">
          <cell r="D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G17">
            <v>0</v>
          </cell>
          <cell r="J17">
            <v>8</v>
          </cell>
          <cell r="K17">
            <v>7</v>
          </cell>
          <cell r="L17">
            <v>0</v>
          </cell>
        </row>
        <row r="18">
          <cell r="D18">
            <v>0</v>
          </cell>
          <cell r="G18">
            <v>0</v>
          </cell>
          <cell r="J18">
            <v>5</v>
          </cell>
          <cell r="K18">
            <v>5</v>
          </cell>
          <cell r="L18">
            <v>0</v>
          </cell>
        </row>
        <row r="19">
          <cell r="D19">
            <v>0</v>
          </cell>
          <cell r="G19">
            <v>0</v>
          </cell>
          <cell r="J19">
            <v>6</v>
          </cell>
          <cell r="K19">
            <v>6</v>
          </cell>
          <cell r="L19">
            <v>1</v>
          </cell>
        </row>
        <row r="20">
          <cell r="D20">
            <v>0</v>
          </cell>
          <cell r="G20">
            <v>0</v>
          </cell>
          <cell r="J20">
            <v>4</v>
          </cell>
          <cell r="K20">
            <v>4</v>
          </cell>
          <cell r="L20">
            <v>0</v>
          </cell>
        </row>
        <row r="21">
          <cell r="D21">
            <v>0</v>
          </cell>
          <cell r="G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G23">
            <v>0</v>
          </cell>
          <cell r="J23">
            <v>8</v>
          </cell>
          <cell r="K23">
            <v>8</v>
          </cell>
          <cell r="L23">
            <v>0</v>
          </cell>
        </row>
        <row r="24">
          <cell r="D24">
            <v>0</v>
          </cell>
          <cell r="G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G26">
            <v>0</v>
          </cell>
          <cell r="J26">
            <v>1</v>
          </cell>
          <cell r="K26">
            <v>1</v>
          </cell>
          <cell r="L26">
            <v>0</v>
          </cell>
        </row>
        <row r="27">
          <cell r="D27">
            <v>0</v>
          </cell>
          <cell r="G27">
            <v>0</v>
          </cell>
          <cell r="J27">
            <v>69</v>
          </cell>
          <cell r="K27">
            <v>58</v>
          </cell>
          <cell r="L27">
            <v>3</v>
          </cell>
        </row>
        <row r="28">
          <cell r="D28">
            <v>0</v>
          </cell>
          <cell r="G28">
            <v>0</v>
          </cell>
          <cell r="J28">
            <v>16</v>
          </cell>
          <cell r="K28">
            <v>16</v>
          </cell>
          <cell r="L28">
            <v>0</v>
          </cell>
        </row>
        <row r="29">
          <cell r="D29">
            <v>2</v>
          </cell>
          <cell r="G29">
            <v>0</v>
          </cell>
          <cell r="J29">
            <v>31</v>
          </cell>
          <cell r="K29">
            <v>25</v>
          </cell>
          <cell r="L29">
            <v>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1"/>
    </sheetNames>
    <sheetDataSet>
      <sheetData sheetId="0">
        <row r="10">
          <cell r="B10">
            <v>35</v>
          </cell>
          <cell r="E10">
            <v>6</v>
          </cell>
          <cell r="N10">
            <v>0</v>
          </cell>
          <cell r="R10">
            <v>0</v>
          </cell>
          <cell r="S10">
            <v>0</v>
          </cell>
          <cell r="T10">
            <v>15</v>
          </cell>
          <cell r="U10">
            <v>15</v>
          </cell>
        </row>
        <row r="11">
          <cell r="B11">
            <v>34</v>
          </cell>
          <cell r="E11">
            <v>3</v>
          </cell>
          <cell r="N11">
            <v>0</v>
          </cell>
          <cell r="R11">
            <v>1</v>
          </cell>
          <cell r="S11">
            <v>0</v>
          </cell>
          <cell r="T11">
            <v>22</v>
          </cell>
          <cell r="U11">
            <v>22</v>
          </cell>
        </row>
        <row r="12">
          <cell r="B12">
            <v>27</v>
          </cell>
          <cell r="E12">
            <v>2</v>
          </cell>
          <cell r="N12">
            <v>0</v>
          </cell>
          <cell r="R12">
            <v>1</v>
          </cell>
          <cell r="S12">
            <v>0</v>
          </cell>
          <cell r="T12">
            <v>14</v>
          </cell>
          <cell r="U12">
            <v>14</v>
          </cell>
        </row>
        <row r="13">
          <cell r="B13">
            <v>11</v>
          </cell>
          <cell r="E13">
            <v>3</v>
          </cell>
          <cell r="N13">
            <v>1</v>
          </cell>
          <cell r="R13">
            <v>0</v>
          </cell>
          <cell r="S13">
            <v>0</v>
          </cell>
          <cell r="T13">
            <v>4</v>
          </cell>
          <cell r="U13">
            <v>4</v>
          </cell>
        </row>
        <row r="14">
          <cell r="B14">
            <v>30</v>
          </cell>
          <cell r="E14">
            <v>4</v>
          </cell>
          <cell r="N14">
            <v>0</v>
          </cell>
          <cell r="R14">
            <v>0</v>
          </cell>
          <cell r="S14">
            <v>0</v>
          </cell>
          <cell r="T14">
            <v>14</v>
          </cell>
          <cell r="U14">
            <v>13</v>
          </cell>
        </row>
        <row r="15">
          <cell r="B15">
            <v>32</v>
          </cell>
          <cell r="E15">
            <v>1</v>
          </cell>
          <cell r="N15">
            <v>0</v>
          </cell>
          <cell r="R15">
            <v>0</v>
          </cell>
          <cell r="S15">
            <v>0</v>
          </cell>
          <cell r="T15">
            <v>22</v>
          </cell>
          <cell r="U15">
            <v>19</v>
          </cell>
        </row>
        <row r="16">
          <cell r="B16">
            <v>25</v>
          </cell>
          <cell r="E16">
            <v>3</v>
          </cell>
          <cell r="N16">
            <v>0</v>
          </cell>
          <cell r="R16">
            <v>0</v>
          </cell>
          <cell r="S16">
            <v>0</v>
          </cell>
          <cell r="T16">
            <v>17</v>
          </cell>
          <cell r="U16">
            <v>16</v>
          </cell>
        </row>
        <row r="17">
          <cell r="B17">
            <v>12</v>
          </cell>
          <cell r="E17">
            <v>3</v>
          </cell>
          <cell r="N17">
            <v>0</v>
          </cell>
          <cell r="R17">
            <v>0</v>
          </cell>
          <cell r="S17">
            <v>1</v>
          </cell>
          <cell r="T17">
            <v>8</v>
          </cell>
          <cell r="U17">
            <v>8</v>
          </cell>
        </row>
        <row r="18">
          <cell r="B18">
            <v>20</v>
          </cell>
          <cell r="E18">
            <v>3</v>
          </cell>
          <cell r="N18">
            <v>0</v>
          </cell>
          <cell r="R18">
            <v>1</v>
          </cell>
          <cell r="S18">
            <v>0</v>
          </cell>
          <cell r="T18">
            <v>12</v>
          </cell>
          <cell r="U18">
            <v>10</v>
          </cell>
        </row>
        <row r="19">
          <cell r="B19">
            <v>31</v>
          </cell>
          <cell r="E19">
            <v>5</v>
          </cell>
          <cell r="N19">
            <v>0</v>
          </cell>
          <cell r="R19">
            <v>0</v>
          </cell>
          <cell r="S19">
            <v>0</v>
          </cell>
          <cell r="T19">
            <v>11</v>
          </cell>
          <cell r="U19">
            <v>8</v>
          </cell>
        </row>
        <row r="20">
          <cell r="B20">
            <v>22</v>
          </cell>
          <cell r="E20">
            <v>4</v>
          </cell>
          <cell r="N20">
            <v>0</v>
          </cell>
          <cell r="R20">
            <v>0</v>
          </cell>
          <cell r="S20">
            <v>0</v>
          </cell>
          <cell r="T20">
            <v>17</v>
          </cell>
          <cell r="U20">
            <v>13</v>
          </cell>
        </row>
        <row r="21">
          <cell r="B21">
            <v>37</v>
          </cell>
          <cell r="E21">
            <v>5</v>
          </cell>
          <cell r="N21">
            <v>1</v>
          </cell>
          <cell r="R21">
            <v>0</v>
          </cell>
          <cell r="S21">
            <v>0</v>
          </cell>
          <cell r="T21">
            <v>24</v>
          </cell>
          <cell r="U21">
            <v>23</v>
          </cell>
        </row>
        <row r="22">
          <cell r="B22">
            <v>3</v>
          </cell>
          <cell r="E22">
            <v>2</v>
          </cell>
          <cell r="N22">
            <v>0</v>
          </cell>
          <cell r="R22">
            <v>0</v>
          </cell>
          <cell r="S22">
            <v>0</v>
          </cell>
          <cell r="T22">
            <v>1</v>
          </cell>
          <cell r="U22">
            <v>0</v>
          </cell>
        </row>
        <row r="23">
          <cell r="B23">
            <v>5</v>
          </cell>
          <cell r="E23">
            <v>0</v>
          </cell>
          <cell r="N23">
            <v>0</v>
          </cell>
          <cell r="R23">
            <v>0</v>
          </cell>
          <cell r="S23">
            <v>0</v>
          </cell>
          <cell r="T23">
            <v>3</v>
          </cell>
          <cell r="U23">
            <v>3</v>
          </cell>
        </row>
        <row r="24">
          <cell r="B24">
            <v>26</v>
          </cell>
          <cell r="E24">
            <v>1</v>
          </cell>
          <cell r="N24">
            <v>0</v>
          </cell>
          <cell r="R24">
            <v>1</v>
          </cell>
          <cell r="S24">
            <v>0</v>
          </cell>
          <cell r="T24">
            <v>21</v>
          </cell>
          <cell r="U24">
            <v>19</v>
          </cell>
        </row>
        <row r="25">
          <cell r="B25">
            <v>16</v>
          </cell>
          <cell r="E25">
            <v>4</v>
          </cell>
          <cell r="N25">
            <v>0</v>
          </cell>
          <cell r="R25">
            <v>0</v>
          </cell>
          <cell r="S25">
            <v>0</v>
          </cell>
          <cell r="T25">
            <v>8</v>
          </cell>
          <cell r="U25">
            <v>8</v>
          </cell>
        </row>
        <row r="26">
          <cell r="B26">
            <v>28</v>
          </cell>
          <cell r="E26">
            <v>2</v>
          </cell>
          <cell r="N26">
            <v>0</v>
          </cell>
          <cell r="R26">
            <v>1</v>
          </cell>
          <cell r="S26">
            <v>0</v>
          </cell>
          <cell r="T26">
            <v>22</v>
          </cell>
          <cell r="U26">
            <v>19</v>
          </cell>
        </row>
        <row r="27">
          <cell r="B27">
            <v>4</v>
          </cell>
          <cell r="E27">
            <v>0</v>
          </cell>
          <cell r="N27">
            <v>0</v>
          </cell>
          <cell r="R27">
            <v>1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93</v>
          </cell>
          <cell r="E28">
            <v>17</v>
          </cell>
          <cell r="N28">
            <v>2</v>
          </cell>
          <cell r="R28">
            <v>2</v>
          </cell>
          <cell r="S28">
            <v>0</v>
          </cell>
          <cell r="T28">
            <v>44</v>
          </cell>
          <cell r="U28">
            <v>40</v>
          </cell>
        </row>
        <row r="29">
          <cell r="B29">
            <v>40</v>
          </cell>
          <cell r="E29">
            <v>9</v>
          </cell>
          <cell r="N29">
            <v>0</v>
          </cell>
          <cell r="R29">
            <v>0</v>
          </cell>
          <cell r="S29">
            <v>0</v>
          </cell>
          <cell r="T29">
            <v>16</v>
          </cell>
          <cell r="U29">
            <v>15</v>
          </cell>
        </row>
        <row r="30">
          <cell r="B30">
            <v>116</v>
          </cell>
          <cell r="E30">
            <v>22</v>
          </cell>
          <cell r="N30">
            <v>1</v>
          </cell>
          <cell r="R30">
            <v>1</v>
          </cell>
          <cell r="S30">
            <v>0</v>
          </cell>
          <cell r="T30">
            <v>47</v>
          </cell>
          <cell r="U30">
            <v>36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я"/>
    </sheetNames>
    <sheetDataSet>
      <sheetData sheetId="0">
        <row r="12">
          <cell r="J12">
            <v>531</v>
          </cell>
          <cell r="K12">
            <v>5</v>
          </cell>
          <cell r="M12">
            <v>38</v>
          </cell>
          <cell r="O12">
            <v>62</v>
          </cell>
          <cell r="Q12">
            <v>71</v>
          </cell>
          <cell r="AE12">
            <v>120</v>
          </cell>
          <cell r="AN12">
            <v>237</v>
          </cell>
          <cell r="AO12">
            <v>2</v>
          </cell>
          <cell r="AQ12">
            <v>14</v>
          </cell>
          <cell r="AS12">
            <v>22</v>
          </cell>
          <cell r="AU12">
            <v>26</v>
          </cell>
        </row>
        <row r="13">
          <cell r="J13">
            <v>499</v>
          </cell>
          <cell r="K13">
            <v>8</v>
          </cell>
          <cell r="M13">
            <v>40</v>
          </cell>
          <cell r="O13">
            <v>71</v>
          </cell>
          <cell r="Q13">
            <v>78</v>
          </cell>
          <cell r="AE13">
            <v>131</v>
          </cell>
          <cell r="AN13">
            <v>165</v>
          </cell>
          <cell r="AO13">
            <v>2</v>
          </cell>
          <cell r="AQ13">
            <v>13</v>
          </cell>
          <cell r="AS13">
            <v>21</v>
          </cell>
          <cell r="AU13">
            <v>27</v>
          </cell>
        </row>
        <row r="14">
          <cell r="J14">
            <v>700</v>
          </cell>
          <cell r="K14">
            <v>8</v>
          </cell>
          <cell r="M14">
            <v>30</v>
          </cell>
          <cell r="O14">
            <v>49</v>
          </cell>
          <cell r="Q14">
            <v>121</v>
          </cell>
          <cell r="AE14">
            <v>87</v>
          </cell>
          <cell r="AN14">
            <v>341</v>
          </cell>
          <cell r="AO14">
            <v>3</v>
          </cell>
          <cell r="AQ14">
            <v>9</v>
          </cell>
          <cell r="AS14">
            <v>17</v>
          </cell>
          <cell r="AU14">
            <v>39</v>
          </cell>
        </row>
        <row r="15">
          <cell r="J15">
            <v>509</v>
          </cell>
          <cell r="K15">
            <v>13</v>
          </cell>
          <cell r="M15">
            <v>25</v>
          </cell>
          <cell r="O15">
            <v>53</v>
          </cell>
          <cell r="Q15">
            <v>105</v>
          </cell>
          <cell r="AE15">
            <v>106</v>
          </cell>
          <cell r="AN15">
            <v>220</v>
          </cell>
          <cell r="AO15">
            <v>6</v>
          </cell>
          <cell r="AQ15">
            <v>6</v>
          </cell>
          <cell r="AS15">
            <v>14</v>
          </cell>
          <cell r="AU15">
            <v>32</v>
          </cell>
        </row>
        <row r="16">
          <cell r="J16">
            <v>663</v>
          </cell>
          <cell r="K16">
            <v>5</v>
          </cell>
          <cell r="M16">
            <v>39</v>
          </cell>
          <cell r="O16">
            <v>83</v>
          </cell>
          <cell r="Q16">
            <v>127</v>
          </cell>
          <cell r="AE16">
            <v>73</v>
          </cell>
          <cell r="AN16">
            <v>318</v>
          </cell>
          <cell r="AO16">
            <v>1</v>
          </cell>
          <cell r="AQ16">
            <v>9</v>
          </cell>
          <cell r="AS16">
            <v>41</v>
          </cell>
          <cell r="AU16">
            <v>52</v>
          </cell>
        </row>
        <row r="17">
          <cell r="J17">
            <v>331</v>
          </cell>
          <cell r="K17">
            <v>3</v>
          </cell>
          <cell r="M17">
            <v>10</v>
          </cell>
          <cell r="O17">
            <v>24</v>
          </cell>
          <cell r="Q17">
            <v>49</v>
          </cell>
          <cell r="AE17">
            <v>56</v>
          </cell>
          <cell r="AN17">
            <v>109</v>
          </cell>
          <cell r="AO17">
            <v>2</v>
          </cell>
          <cell r="AQ17">
            <v>1</v>
          </cell>
          <cell r="AS17">
            <v>4</v>
          </cell>
          <cell r="AU17">
            <v>17</v>
          </cell>
        </row>
        <row r="18">
          <cell r="J18">
            <v>531</v>
          </cell>
          <cell r="K18">
            <v>10</v>
          </cell>
          <cell r="M18">
            <v>31</v>
          </cell>
          <cell r="O18">
            <v>70</v>
          </cell>
          <cell r="Q18">
            <v>98</v>
          </cell>
          <cell r="AE18">
            <v>112</v>
          </cell>
          <cell r="AN18">
            <v>204</v>
          </cell>
          <cell r="AO18">
            <v>3</v>
          </cell>
          <cell r="AQ18">
            <v>17</v>
          </cell>
          <cell r="AS18">
            <v>16</v>
          </cell>
          <cell r="AU18">
            <v>25</v>
          </cell>
        </row>
        <row r="19">
          <cell r="J19">
            <v>422</v>
          </cell>
          <cell r="K19">
            <v>3</v>
          </cell>
          <cell r="M19">
            <v>34</v>
          </cell>
          <cell r="O19">
            <v>53</v>
          </cell>
          <cell r="Q19">
            <v>62</v>
          </cell>
          <cell r="AE19">
            <v>51</v>
          </cell>
          <cell r="AN19">
            <v>231</v>
          </cell>
          <cell r="AO19">
            <v>1</v>
          </cell>
          <cell r="AQ19">
            <v>6</v>
          </cell>
          <cell r="AS19">
            <v>16</v>
          </cell>
          <cell r="AU19">
            <v>22</v>
          </cell>
        </row>
        <row r="20">
          <cell r="J20">
            <v>667</v>
          </cell>
          <cell r="K20">
            <v>6</v>
          </cell>
          <cell r="M20">
            <v>46</v>
          </cell>
          <cell r="O20">
            <v>70</v>
          </cell>
          <cell r="Q20">
            <v>101</v>
          </cell>
          <cell r="AE20">
            <v>116</v>
          </cell>
          <cell r="AN20">
            <v>256</v>
          </cell>
          <cell r="AO20">
            <v>2</v>
          </cell>
          <cell r="AQ20">
            <v>9</v>
          </cell>
          <cell r="AS20">
            <v>14</v>
          </cell>
          <cell r="AU20">
            <v>24</v>
          </cell>
        </row>
        <row r="21">
          <cell r="J21">
            <v>584</v>
          </cell>
          <cell r="K21">
            <v>6</v>
          </cell>
          <cell r="M21">
            <v>45</v>
          </cell>
          <cell r="O21">
            <v>71</v>
          </cell>
          <cell r="Q21">
            <v>96</v>
          </cell>
          <cell r="AE21">
            <v>103</v>
          </cell>
          <cell r="AN21">
            <v>308</v>
          </cell>
          <cell r="AO21">
            <v>4</v>
          </cell>
          <cell r="AQ21">
            <v>17</v>
          </cell>
          <cell r="AS21">
            <v>31</v>
          </cell>
          <cell r="AU21">
            <v>42</v>
          </cell>
        </row>
        <row r="22">
          <cell r="J22">
            <v>993</v>
          </cell>
          <cell r="K22">
            <v>14</v>
          </cell>
          <cell r="M22">
            <v>89</v>
          </cell>
          <cell r="O22">
            <v>131</v>
          </cell>
          <cell r="Q22">
            <v>196</v>
          </cell>
          <cell r="AE22">
            <v>233</v>
          </cell>
          <cell r="AN22">
            <v>407</v>
          </cell>
          <cell r="AO22">
            <v>2</v>
          </cell>
          <cell r="AQ22">
            <v>23</v>
          </cell>
          <cell r="AS22">
            <v>44</v>
          </cell>
          <cell r="AU22">
            <v>55</v>
          </cell>
        </row>
        <row r="23">
          <cell r="J23">
            <v>307</v>
          </cell>
          <cell r="K23">
            <v>3</v>
          </cell>
          <cell r="M23">
            <v>17</v>
          </cell>
          <cell r="O23">
            <v>42</v>
          </cell>
          <cell r="Q23">
            <v>49</v>
          </cell>
          <cell r="AE23">
            <v>85</v>
          </cell>
          <cell r="AN23">
            <v>132</v>
          </cell>
          <cell r="AO23">
            <v>0</v>
          </cell>
          <cell r="AQ23">
            <v>4</v>
          </cell>
          <cell r="AS23">
            <v>15</v>
          </cell>
          <cell r="AU23">
            <v>13</v>
          </cell>
        </row>
        <row r="24">
          <cell r="J24">
            <v>350</v>
          </cell>
          <cell r="K24">
            <v>7</v>
          </cell>
          <cell r="M24">
            <v>27</v>
          </cell>
          <cell r="O24">
            <v>35</v>
          </cell>
          <cell r="Q24">
            <v>60</v>
          </cell>
          <cell r="AE24">
            <v>76</v>
          </cell>
          <cell r="AN24">
            <v>172</v>
          </cell>
          <cell r="AO24">
            <v>3</v>
          </cell>
          <cell r="AQ24">
            <v>8</v>
          </cell>
          <cell r="AS24">
            <v>16</v>
          </cell>
          <cell r="AU24">
            <v>22</v>
          </cell>
        </row>
        <row r="25">
          <cell r="J25">
            <v>444</v>
          </cell>
          <cell r="K25">
            <v>3</v>
          </cell>
          <cell r="M25">
            <v>35</v>
          </cell>
          <cell r="O25">
            <v>58</v>
          </cell>
          <cell r="Q25">
            <v>81</v>
          </cell>
          <cell r="AE25">
            <v>80</v>
          </cell>
          <cell r="AN25">
            <v>225</v>
          </cell>
          <cell r="AO25">
            <v>1</v>
          </cell>
          <cell r="AQ25">
            <v>6</v>
          </cell>
          <cell r="AS25">
            <v>20</v>
          </cell>
          <cell r="AU25">
            <v>29</v>
          </cell>
        </row>
        <row r="26">
          <cell r="J26">
            <v>469</v>
          </cell>
          <cell r="K26">
            <v>7</v>
          </cell>
          <cell r="M26">
            <v>32</v>
          </cell>
          <cell r="O26">
            <v>55</v>
          </cell>
          <cell r="Q26">
            <v>91</v>
          </cell>
          <cell r="AE26">
            <v>48</v>
          </cell>
          <cell r="AN26">
            <v>223</v>
          </cell>
          <cell r="AO26">
            <v>3</v>
          </cell>
          <cell r="AQ26">
            <v>12</v>
          </cell>
          <cell r="AS26">
            <v>23</v>
          </cell>
          <cell r="AU26">
            <v>29</v>
          </cell>
        </row>
        <row r="27">
          <cell r="J27">
            <v>430</v>
          </cell>
          <cell r="K27">
            <v>6</v>
          </cell>
          <cell r="M27">
            <v>37</v>
          </cell>
          <cell r="O27">
            <v>59</v>
          </cell>
          <cell r="Q27">
            <v>94</v>
          </cell>
          <cell r="AE27">
            <v>58</v>
          </cell>
          <cell r="AN27">
            <v>185</v>
          </cell>
          <cell r="AO27">
            <v>1</v>
          </cell>
          <cell r="AQ27">
            <v>16</v>
          </cell>
          <cell r="AS27">
            <v>17</v>
          </cell>
          <cell r="AU27">
            <v>31</v>
          </cell>
        </row>
        <row r="28">
          <cell r="J28">
            <v>249</v>
          </cell>
          <cell r="K28">
            <v>1</v>
          </cell>
          <cell r="M28">
            <v>17</v>
          </cell>
          <cell r="O28">
            <v>27</v>
          </cell>
          <cell r="Q28">
            <v>52</v>
          </cell>
          <cell r="AE28">
            <v>27</v>
          </cell>
          <cell r="AN28">
            <v>0</v>
          </cell>
          <cell r="AO28">
            <v>0</v>
          </cell>
          <cell r="AQ28">
            <v>0</v>
          </cell>
          <cell r="AS28">
            <v>0</v>
          </cell>
          <cell r="AU28">
            <v>0</v>
          </cell>
        </row>
        <row r="29">
          <cell r="J29">
            <v>4659</v>
          </cell>
          <cell r="K29">
            <v>47</v>
          </cell>
          <cell r="M29">
            <v>340</v>
          </cell>
          <cell r="O29">
            <v>570</v>
          </cell>
          <cell r="Q29">
            <v>943</v>
          </cell>
          <cell r="AE29">
            <v>982</v>
          </cell>
          <cell r="AN29">
            <v>1503</v>
          </cell>
          <cell r="AO29">
            <v>8</v>
          </cell>
          <cell r="AQ29">
            <v>69</v>
          </cell>
          <cell r="AS29">
            <v>118</v>
          </cell>
          <cell r="AU29">
            <v>239</v>
          </cell>
        </row>
        <row r="30">
          <cell r="J30">
            <v>1538</v>
          </cell>
          <cell r="K30">
            <v>20</v>
          </cell>
          <cell r="M30">
            <v>126</v>
          </cell>
          <cell r="O30">
            <v>193</v>
          </cell>
          <cell r="Q30">
            <v>291</v>
          </cell>
          <cell r="AE30">
            <v>362</v>
          </cell>
          <cell r="AN30">
            <v>574</v>
          </cell>
          <cell r="AO30">
            <v>6</v>
          </cell>
          <cell r="AQ30">
            <v>32</v>
          </cell>
          <cell r="AS30">
            <v>57</v>
          </cell>
          <cell r="AU30">
            <v>73</v>
          </cell>
        </row>
        <row r="31">
          <cell r="J31">
            <v>1467</v>
          </cell>
          <cell r="K31">
            <v>22</v>
          </cell>
          <cell r="M31">
            <v>116</v>
          </cell>
          <cell r="O31">
            <v>202</v>
          </cell>
          <cell r="Q31">
            <v>294</v>
          </cell>
          <cell r="AE31">
            <v>318</v>
          </cell>
          <cell r="AN31">
            <v>531</v>
          </cell>
          <cell r="AO31">
            <v>11</v>
          </cell>
          <cell r="AQ31">
            <v>36</v>
          </cell>
          <cell r="AS31">
            <v>59</v>
          </cell>
          <cell r="AU31">
            <v>97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47</v>
          </cell>
          <cell r="G8">
            <v>0</v>
          </cell>
          <cell r="K8">
            <v>52</v>
          </cell>
          <cell r="L8">
            <v>0</v>
          </cell>
          <cell r="M8">
            <v>1</v>
          </cell>
        </row>
        <row r="9">
          <cell r="D9">
            <v>2</v>
          </cell>
          <cell r="G9">
            <v>0</v>
          </cell>
          <cell r="K9">
            <v>23</v>
          </cell>
          <cell r="L9">
            <v>17</v>
          </cell>
          <cell r="M9">
            <v>1</v>
          </cell>
        </row>
        <row r="10">
          <cell r="D10">
            <v>0</v>
          </cell>
          <cell r="G10">
            <v>0</v>
          </cell>
          <cell r="K10">
            <v>28</v>
          </cell>
          <cell r="L10">
            <v>16</v>
          </cell>
          <cell r="M10">
            <v>1</v>
          </cell>
        </row>
        <row r="11">
          <cell r="D11">
            <v>4</v>
          </cell>
          <cell r="G11">
            <v>0</v>
          </cell>
          <cell r="K11">
            <v>34</v>
          </cell>
          <cell r="L11">
            <v>26</v>
          </cell>
          <cell r="M11">
            <v>2</v>
          </cell>
        </row>
        <row r="12">
          <cell r="D12">
            <v>15</v>
          </cell>
          <cell r="G12">
            <v>0</v>
          </cell>
          <cell r="K12">
            <v>34</v>
          </cell>
          <cell r="L12">
            <v>11</v>
          </cell>
          <cell r="M12">
            <v>3</v>
          </cell>
        </row>
        <row r="13">
          <cell r="D13">
            <v>2</v>
          </cell>
          <cell r="G13">
            <v>0</v>
          </cell>
          <cell r="K13">
            <v>33</v>
          </cell>
          <cell r="L13">
            <v>28</v>
          </cell>
          <cell r="M13">
            <v>1</v>
          </cell>
        </row>
        <row r="14">
          <cell r="D14">
            <v>0</v>
          </cell>
          <cell r="G14">
            <v>0</v>
          </cell>
          <cell r="K14">
            <v>10</v>
          </cell>
          <cell r="L14">
            <v>10</v>
          </cell>
          <cell r="M14">
            <v>1</v>
          </cell>
        </row>
        <row r="15">
          <cell r="D15">
            <v>5</v>
          </cell>
          <cell r="G15">
            <v>0</v>
          </cell>
          <cell r="K15">
            <v>18</v>
          </cell>
          <cell r="L15">
            <v>14</v>
          </cell>
          <cell r="M15">
            <v>2</v>
          </cell>
        </row>
        <row r="16">
          <cell r="D16">
            <v>4</v>
          </cell>
          <cell r="G16">
            <v>0</v>
          </cell>
          <cell r="K16">
            <v>27</v>
          </cell>
          <cell r="L16">
            <v>18</v>
          </cell>
          <cell r="M16">
            <v>1</v>
          </cell>
        </row>
        <row r="17">
          <cell r="D17">
            <v>10</v>
          </cell>
          <cell r="G17">
            <v>0</v>
          </cell>
          <cell r="K17">
            <v>32</v>
          </cell>
          <cell r="L17">
            <v>16</v>
          </cell>
          <cell r="M17">
            <v>0</v>
          </cell>
        </row>
        <row r="18">
          <cell r="D18">
            <v>2</v>
          </cell>
          <cell r="G18">
            <v>0</v>
          </cell>
          <cell r="K18">
            <v>52</v>
          </cell>
          <cell r="L18">
            <v>47</v>
          </cell>
          <cell r="M18">
            <v>6</v>
          </cell>
        </row>
        <row r="19">
          <cell r="D19">
            <v>5</v>
          </cell>
          <cell r="G19">
            <v>0</v>
          </cell>
          <cell r="K19">
            <v>43</v>
          </cell>
          <cell r="L19">
            <v>34</v>
          </cell>
          <cell r="M19">
            <v>0</v>
          </cell>
        </row>
        <row r="20">
          <cell r="D20">
            <v>8</v>
          </cell>
          <cell r="G20">
            <v>0</v>
          </cell>
          <cell r="K20">
            <v>66</v>
          </cell>
          <cell r="L20">
            <v>37</v>
          </cell>
          <cell r="M20">
            <v>6</v>
          </cell>
        </row>
        <row r="21">
          <cell r="D21">
            <v>0</v>
          </cell>
          <cell r="G21">
            <v>0</v>
          </cell>
          <cell r="K21">
            <v>24</v>
          </cell>
          <cell r="L21">
            <v>16</v>
          </cell>
          <cell r="M21">
            <v>6</v>
          </cell>
        </row>
        <row r="22">
          <cell r="D22">
            <v>0</v>
          </cell>
          <cell r="G22">
            <v>0</v>
          </cell>
          <cell r="K22">
            <v>30</v>
          </cell>
          <cell r="L22">
            <v>28</v>
          </cell>
          <cell r="M22">
            <v>3</v>
          </cell>
        </row>
        <row r="23">
          <cell r="D23">
            <v>0</v>
          </cell>
          <cell r="G23">
            <v>0</v>
          </cell>
          <cell r="K23">
            <v>1</v>
          </cell>
          <cell r="L23">
            <v>0</v>
          </cell>
          <cell r="M23">
            <v>0</v>
          </cell>
        </row>
        <row r="24">
          <cell r="D24">
            <v>0</v>
          </cell>
          <cell r="G24">
            <v>0</v>
          </cell>
          <cell r="K24">
            <v>7</v>
          </cell>
          <cell r="L24">
            <v>7</v>
          </cell>
          <cell r="M24">
            <v>0</v>
          </cell>
        </row>
        <row r="25">
          <cell r="D25">
            <v>1</v>
          </cell>
          <cell r="G25">
            <v>0</v>
          </cell>
          <cell r="K25">
            <v>38</v>
          </cell>
          <cell r="L25">
            <v>10</v>
          </cell>
          <cell r="M25">
            <v>0</v>
          </cell>
        </row>
        <row r="26">
          <cell r="D26">
            <v>29</v>
          </cell>
          <cell r="G26">
            <v>0</v>
          </cell>
          <cell r="K26">
            <v>1217</v>
          </cell>
          <cell r="L26">
            <v>911</v>
          </cell>
          <cell r="M26">
            <v>72</v>
          </cell>
        </row>
        <row r="27">
          <cell r="D27">
            <v>24</v>
          </cell>
          <cell r="G27">
            <v>0</v>
          </cell>
          <cell r="K27">
            <v>256</v>
          </cell>
          <cell r="L27">
            <v>217</v>
          </cell>
          <cell r="M27">
            <v>3</v>
          </cell>
        </row>
        <row r="28">
          <cell r="D28">
            <v>52</v>
          </cell>
          <cell r="G28">
            <v>0</v>
          </cell>
          <cell r="K28">
            <v>170</v>
          </cell>
          <cell r="L28">
            <v>99</v>
          </cell>
          <cell r="M28">
            <v>15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F8">
            <v>82</v>
          </cell>
          <cell r="J8">
            <v>20</v>
          </cell>
          <cell r="K8">
            <v>9</v>
          </cell>
          <cell r="L8">
            <v>13</v>
          </cell>
          <cell r="T8">
            <v>94</v>
          </cell>
        </row>
        <row r="9">
          <cell r="F9">
            <v>41</v>
          </cell>
          <cell r="J9">
            <v>3</v>
          </cell>
          <cell r="K9">
            <v>12</v>
          </cell>
          <cell r="L9">
            <v>7</v>
          </cell>
          <cell r="T9">
            <v>59</v>
          </cell>
        </row>
        <row r="10">
          <cell r="F10">
            <v>51</v>
          </cell>
          <cell r="J10">
            <v>11</v>
          </cell>
          <cell r="K10">
            <v>6</v>
          </cell>
          <cell r="L10">
            <v>2</v>
          </cell>
          <cell r="T10">
            <v>51</v>
          </cell>
        </row>
        <row r="11">
          <cell r="F11">
            <v>37</v>
          </cell>
          <cell r="J11">
            <v>6</v>
          </cell>
          <cell r="K11">
            <v>12</v>
          </cell>
          <cell r="L11">
            <v>1</v>
          </cell>
          <cell r="T11">
            <v>43</v>
          </cell>
        </row>
        <row r="12">
          <cell r="F12">
            <v>46</v>
          </cell>
          <cell r="J12">
            <v>5</v>
          </cell>
          <cell r="K12">
            <v>2</v>
          </cell>
          <cell r="L12">
            <v>0</v>
          </cell>
          <cell r="T12">
            <v>47</v>
          </cell>
        </row>
        <row r="13">
          <cell r="F13">
            <v>26</v>
          </cell>
          <cell r="J13">
            <v>7</v>
          </cell>
          <cell r="K13">
            <v>10</v>
          </cell>
          <cell r="L13">
            <v>0</v>
          </cell>
          <cell r="T13">
            <v>89</v>
          </cell>
        </row>
        <row r="14">
          <cell r="F14">
            <v>14</v>
          </cell>
          <cell r="J14">
            <v>1</v>
          </cell>
          <cell r="K14">
            <v>0</v>
          </cell>
          <cell r="L14">
            <v>0</v>
          </cell>
          <cell r="T14">
            <v>15</v>
          </cell>
        </row>
        <row r="15">
          <cell r="F15">
            <v>40</v>
          </cell>
          <cell r="J15">
            <v>6</v>
          </cell>
          <cell r="K15">
            <v>2</v>
          </cell>
          <cell r="L15">
            <v>4</v>
          </cell>
          <cell r="T15">
            <v>49</v>
          </cell>
        </row>
        <row r="16">
          <cell r="F16">
            <v>28</v>
          </cell>
          <cell r="J16">
            <v>11</v>
          </cell>
          <cell r="K16">
            <v>3</v>
          </cell>
          <cell r="L16">
            <v>0</v>
          </cell>
          <cell r="T16">
            <v>42</v>
          </cell>
        </row>
        <row r="17">
          <cell r="F17">
            <v>46</v>
          </cell>
          <cell r="J17">
            <v>11</v>
          </cell>
          <cell r="K17">
            <v>0</v>
          </cell>
          <cell r="L17">
            <v>3</v>
          </cell>
          <cell r="T17">
            <v>41</v>
          </cell>
        </row>
        <row r="18">
          <cell r="F18">
            <v>29</v>
          </cell>
          <cell r="J18">
            <v>1</v>
          </cell>
          <cell r="K18">
            <v>6</v>
          </cell>
          <cell r="L18">
            <v>0</v>
          </cell>
          <cell r="T18">
            <v>68</v>
          </cell>
        </row>
        <row r="19">
          <cell r="F19">
            <v>74</v>
          </cell>
          <cell r="J19">
            <v>19</v>
          </cell>
          <cell r="K19">
            <v>3</v>
          </cell>
          <cell r="L19">
            <v>1</v>
          </cell>
          <cell r="T19">
            <v>114</v>
          </cell>
        </row>
        <row r="20">
          <cell r="F20">
            <v>43</v>
          </cell>
          <cell r="J20">
            <v>11</v>
          </cell>
          <cell r="K20">
            <v>7</v>
          </cell>
          <cell r="L20">
            <v>2</v>
          </cell>
          <cell r="T20">
            <v>22</v>
          </cell>
        </row>
        <row r="21">
          <cell r="F21">
            <v>33</v>
          </cell>
          <cell r="J21">
            <v>6</v>
          </cell>
          <cell r="K21">
            <v>6</v>
          </cell>
          <cell r="L21">
            <v>3</v>
          </cell>
          <cell r="T21">
            <v>32</v>
          </cell>
        </row>
        <row r="22">
          <cell r="F22">
            <v>25</v>
          </cell>
          <cell r="J22">
            <v>1</v>
          </cell>
          <cell r="K22">
            <v>5</v>
          </cell>
          <cell r="L22">
            <v>1</v>
          </cell>
          <cell r="T22">
            <v>47</v>
          </cell>
        </row>
        <row r="23">
          <cell r="F23">
            <v>14</v>
          </cell>
          <cell r="J23">
            <v>0</v>
          </cell>
          <cell r="K23">
            <v>0</v>
          </cell>
          <cell r="L23">
            <v>2</v>
          </cell>
          <cell r="T23">
            <v>48</v>
          </cell>
        </row>
        <row r="24">
          <cell r="F24">
            <v>40</v>
          </cell>
          <cell r="J24">
            <v>17</v>
          </cell>
          <cell r="K24">
            <v>1</v>
          </cell>
          <cell r="L24">
            <v>11</v>
          </cell>
          <cell r="T24">
            <v>52</v>
          </cell>
        </row>
        <row r="25">
          <cell r="F25">
            <v>10</v>
          </cell>
          <cell r="J25">
            <v>5</v>
          </cell>
          <cell r="K25">
            <v>3</v>
          </cell>
          <cell r="L25">
            <v>0</v>
          </cell>
          <cell r="T25">
            <v>0</v>
          </cell>
        </row>
        <row r="26">
          <cell r="F26">
            <v>300</v>
          </cell>
          <cell r="J26">
            <v>35</v>
          </cell>
          <cell r="K26">
            <v>44</v>
          </cell>
          <cell r="L26">
            <v>7</v>
          </cell>
          <cell r="T26">
            <v>370</v>
          </cell>
        </row>
        <row r="27">
          <cell r="F27">
            <v>123</v>
          </cell>
          <cell r="J27">
            <v>26</v>
          </cell>
          <cell r="K27">
            <v>1</v>
          </cell>
          <cell r="L27">
            <v>27</v>
          </cell>
          <cell r="T27">
            <v>148</v>
          </cell>
        </row>
        <row r="28">
          <cell r="F28">
            <v>119</v>
          </cell>
          <cell r="J28">
            <v>9</v>
          </cell>
          <cell r="K28">
            <v>14</v>
          </cell>
          <cell r="L28">
            <v>1</v>
          </cell>
          <cell r="T28">
            <v>158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54</v>
          </cell>
          <cell r="G8">
            <v>0</v>
          </cell>
          <cell r="K8">
            <v>62</v>
          </cell>
          <cell r="L8">
            <v>2</v>
          </cell>
          <cell r="M8">
            <v>0</v>
          </cell>
        </row>
        <row r="9">
          <cell r="D9">
            <v>3</v>
          </cell>
          <cell r="G9">
            <v>0</v>
          </cell>
          <cell r="K9">
            <v>42</v>
          </cell>
          <cell r="L9">
            <v>34</v>
          </cell>
          <cell r="M9">
            <v>2</v>
          </cell>
        </row>
        <row r="10">
          <cell r="D10">
            <v>0</v>
          </cell>
          <cell r="G10">
            <v>0</v>
          </cell>
          <cell r="K10">
            <v>35</v>
          </cell>
          <cell r="L10">
            <v>24</v>
          </cell>
          <cell r="M10">
            <v>0</v>
          </cell>
        </row>
        <row r="11">
          <cell r="D11">
            <v>9</v>
          </cell>
          <cell r="G11">
            <v>0</v>
          </cell>
          <cell r="K11">
            <v>100</v>
          </cell>
          <cell r="L11">
            <v>81</v>
          </cell>
          <cell r="M11">
            <v>14</v>
          </cell>
        </row>
        <row r="12">
          <cell r="D12">
            <v>18</v>
          </cell>
          <cell r="G12">
            <v>0</v>
          </cell>
          <cell r="K12">
            <v>43</v>
          </cell>
          <cell r="L12">
            <v>19</v>
          </cell>
          <cell r="M12">
            <v>4</v>
          </cell>
        </row>
        <row r="13">
          <cell r="D13">
            <v>2</v>
          </cell>
          <cell r="G13">
            <v>0</v>
          </cell>
          <cell r="K13">
            <v>53</v>
          </cell>
          <cell r="L13">
            <v>48</v>
          </cell>
          <cell r="M13">
            <v>1</v>
          </cell>
        </row>
        <row r="14">
          <cell r="D14">
            <v>0</v>
          </cell>
          <cell r="G14">
            <v>0</v>
          </cell>
          <cell r="K14">
            <v>22</v>
          </cell>
          <cell r="L14">
            <v>20</v>
          </cell>
          <cell r="M14">
            <v>1</v>
          </cell>
        </row>
        <row r="15">
          <cell r="D15">
            <v>6</v>
          </cell>
          <cell r="G15">
            <v>0</v>
          </cell>
          <cell r="K15">
            <v>33</v>
          </cell>
          <cell r="L15">
            <v>20</v>
          </cell>
          <cell r="M15">
            <v>0</v>
          </cell>
        </row>
        <row r="16">
          <cell r="D16">
            <v>4</v>
          </cell>
          <cell r="G16">
            <v>0</v>
          </cell>
          <cell r="K16">
            <v>69</v>
          </cell>
          <cell r="L16">
            <v>58</v>
          </cell>
          <cell r="M16">
            <v>0</v>
          </cell>
        </row>
        <row r="17">
          <cell r="D17">
            <v>12</v>
          </cell>
          <cell r="G17">
            <v>0</v>
          </cell>
          <cell r="K17">
            <v>80</v>
          </cell>
          <cell r="L17">
            <v>55</v>
          </cell>
          <cell r="M17">
            <v>1</v>
          </cell>
        </row>
        <row r="18">
          <cell r="D18">
            <v>2</v>
          </cell>
          <cell r="G18">
            <v>0</v>
          </cell>
          <cell r="K18">
            <v>106</v>
          </cell>
          <cell r="L18">
            <v>92</v>
          </cell>
          <cell r="M18">
            <v>7</v>
          </cell>
        </row>
        <row r="19">
          <cell r="D19">
            <v>11</v>
          </cell>
          <cell r="G19">
            <v>0</v>
          </cell>
          <cell r="K19">
            <v>63</v>
          </cell>
          <cell r="L19">
            <v>43</v>
          </cell>
          <cell r="M19">
            <v>0</v>
          </cell>
        </row>
        <row r="20">
          <cell r="D20">
            <v>11</v>
          </cell>
          <cell r="G20">
            <v>0</v>
          </cell>
          <cell r="K20">
            <v>115</v>
          </cell>
          <cell r="L20">
            <v>86</v>
          </cell>
          <cell r="M20">
            <v>21</v>
          </cell>
        </row>
        <row r="21">
          <cell r="D21">
            <v>9</v>
          </cell>
          <cell r="G21">
            <v>0</v>
          </cell>
          <cell r="K21">
            <v>61</v>
          </cell>
          <cell r="L21">
            <v>41</v>
          </cell>
          <cell r="M21">
            <v>24</v>
          </cell>
        </row>
        <row r="22">
          <cell r="D22">
            <v>1</v>
          </cell>
          <cell r="G22">
            <v>0</v>
          </cell>
          <cell r="K22">
            <v>71</v>
          </cell>
          <cell r="L22">
            <v>63</v>
          </cell>
          <cell r="M22">
            <v>1</v>
          </cell>
        </row>
        <row r="23">
          <cell r="D23">
            <v>0</v>
          </cell>
          <cell r="G23">
            <v>0</v>
          </cell>
          <cell r="K23">
            <v>2</v>
          </cell>
          <cell r="L23">
            <v>1</v>
          </cell>
          <cell r="M23">
            <v>1</v>
          </cell>
        </row>
        <row r="24">
          <cell r="D24">
            <v>3</v>
          </cell>
          <cell r="G24">
            <v>0</v>
          </cell>
          <cell r="K24">
            <v>22</v>
          </cell>
          <cell r="L24">
            <v>18</v>
          </cell>
          <cell r="M24">
            <v>1</v>
          </cell>
        </row>
        <row r="25">
          <cell r="D25">
            <v>4</v>
          </cell>
          <cell r="G25">
            <v>0</v>
          </cell>
          <cell r="K25">
            <v>75</v>
          </cell>
          <cell r="L25">
            <v>37</v>
          </cell>
          <cell r="M25">
            <v>1</v>
          </cell>
        </row>
        <row r="26">
          <cell r="D26">
            <v>75</v>
          </cell>
          <cell r="G26">
            <v>0</v>
          </cell>
          <cell r="K26">
            <v>2876</v>
          </cell>
          <cell r="L26">
            <v>2284</v>
          </cell>
          <cell r="M26">
            <v>197</v>
          </cell>
        </row>
        <row r="27">
          <cell r="D27">
            <v>15</v>
          </cell>
          <cell r="G27">
            <v>0</v>
          </cell>
          <cell r="K27">
            <v>540</v>
          </cell>
          <cell r="L27">
            <v>502</v>
          </cell>
          <cell r="M27">
            <v>7</v>
          </cell>
        </row>
        <row r="28">
          <cell r="D28">
            <v>53</v>
          </cell>
          <cell r="G28">
            <v>0</v>
          </cell>
          <cell r="K28">
            <v>239</v>
          </cell>
          <cell r="L28">
            <v>153</v>
          </cell>
          <cell r="M28">
            <v>25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J8">
            <v>39</v>
          </cell>
          <cell r="K8">
            <v>18</v>
          </cell>
          <cell r="L8">
            <v>16</v>
          </cell>
          <cell r="T8">
            <v>257</v>
          </cell>
        </row>
        <row r="9">
          <cell r="J9">
            <v>19</v>
          </cell>
          <cell r="K9">
            <v>10</v>
          </cell>
          <cell r="L9">
            <v>62</v>
          </cell>
          <cell r="T9">
            <v>203</v>
          </cell>
        </row>
        <row r="10">
          <cell r="J10">
            <v>11</v>
          </cell>
          <cell r="K10">
            <v>0</v>
          </cell>
          <cell r="L10">
            <v>0</v>
          </cell>
          <cell r="T10">
            <v>143</v>
          </cell>
        </row>
        <row r="11">
          <cell r="J11">
            <v>14</v>
          </cell>
          <cell r="K11">
            <v>39</v>
          </cell>
          <cell r="L11">
            <v>13</v>
          </cell>
          <cell r="T11">
            <v>193</v>
          </cell>
        </row>
        <row r="12">
          <cell r="J12">
            <v>11</v>
          </cell>
          <cell r="K12">
            <v>3</v>
          </cell>
          <cell r="L12">
            <v>0</v>
          </cell>
          <cell r="T12">
            <v>176</v>
          </cell>
        </row>
        <row r="13">
          <cell r="J13">
            <v>11</v>
          </cell>
          <cell r="K13">
            <v>0</v>
          </cell>
          <cell r="L13">
            <v>0</v>
          </cell>
          <cell r="T13">
            <v>282</v>
          </cell>
        </row>
        <row r="14">
          <cell r="J14">
            <v>2</v>
          </cell>
          <cell r="K14">
            <v>0</v>
          </cell>
          <cell r="L14">
            <v>0</v>
          </cell>
          <cell r="T14">
            <v>86</v>
          </cell>
        </row>
        <row r="15">
          <cell r="J15">
            <v>22</v>
          </cell>
          <cell r="K15">
            <v>0</v>
          </cell>
          <cell r="L15">
            <v>23</v>
          </cell>
          <cell r="T15">
            <v>158</v>
          </cell>
        </row>
        <row r="16">
          <cell r="J16">
            <v>5</v>
          </cell>
          <cell r="K16">
            <v>13</v>
          </cell>
          <cell r="L16">
            <v>0</v>
          </cell>
          <cell r="T16">
            <v>219</v>
          </cell>
        </row>
        <row r="17">
          <cell r="J17">
            <v>11</v>
          </cell>
          <cell r="K17">
            <v>0</v>
          </cell>
          <cell r="L17">
            <v>5</v>
          </cell>
          <cell r="T17">
            <v>223</v>
          </cell>
        </row>
        <row r="18">
          <cell r="J18">
            <v>6</v>
          </cell>
          <cell r="K18">
            <v>20</v>
          </cell>
          <cell r="L18">
            <v>0</v>
          </cell>
          <cell r="T18">
            <v>219</v>
          </cell>
        </row>
        <row r="19">
          <cell r="J19">
            <v>4</v>
          </cell>
          <cell r="K19">
            <v>6</v>
          </cell>
          <cell r="L19">
            <v>1</v>
          </cell>
          <cell r="T19">
            <v>390</v>
          </cell>
        </row>
        <row r="20">
          <cell r="J20">
            <v>32</v>
          </cell>
          <cell r="K20">
            <v>24</v>
          </cell>
          <cell r="L20">
            <v>2</v>
          </cell>
          <cell r="T20">
            <v>107</v>
          </cell>
        </row>
        <row r="21">
          <cell r="J21">
            <v>3</v>
          </cell>
          <cell r="K21">
            <v>6</v>
          </cell>
          <cell r="L21">
            <v>0</v>
          </cell>
          <cell r="T21">
            <v>121</v>
          </cell>
        </row>
        <row r="22">
          <cell r="J22">
            <v>2</v>
          </cell>
          <cell r="K22">
            <v>32</v>
          </cell>
          <cell r="L22">
            <v>2</v>
          </cell>
          <cell r="T22">
            <v>190</v>
          </cell>
        </row>
        <row r="23">
          <cell r="J23">
            <v>0</v>
          </cell>
          <cell r="K23">
            <v>0</v>
          </cell>
          <cell r="L23">
            <v>0</v>
          </cell>
          <cell r="T23">
            <v>134</v>
          </cell>
        </row>
        <row r="24">
          <cell r="J24">
            <v>2</v>
          </cell>
          <cell r="K24">
            <v>0</v>
          </cell>
          <cell r="L24">
            <v>0</v>
          </cell>
          <cell r="T24">
            <v>139</v>
          </cell>
        </row>
        <row r="25">
          <cell r="J25">
            <v>7</v>
          </cell>
          <cell r="K25">
            <v>2</v>
          </cell>
          <cell r="L25">
            <v>0</v>
          </cell>
          <cell r="T25">
            <v>0</v>
          </cell>
        </row>
        <row r="26">
          <cell r="J26">
            <v>168</v>
          </cell>
          <cell r="K26">
            <v>141</v>
          </cell>
          <cell r="L26">
            <v>2</v>
          </cell>
          <cell r="T26">
            <v>1325</v>
          </cell>
        </row>
        <row r="27">
          <cell r="J27">
            <v>61</v>
          </cell>
          <cell r="K27">
            <v>19</v>
          </cell>
          <cell r="L27">
            <v>26</v>
          </cell>
          <cell r="T27">
            <v>522</v>
          </cell>
        </row>
        <row r="28">
          <cell r="J28">
            <v>64</v>
          </cell>
          <cell r="K28">
            <v>24</v>
          </cell>
          <cell r="L28">
            <v>0</v>
          </cell>
          <cell r="T28">
            <v>460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1"/>
      <sheetName val="значення-ІІ"/>
    </sheetNames>
    <sheetDataSet>
      <sheetData sheetId="0">
        <row r="10">
          <cell r="C10">
            <v>1534</v>
          </cell>
          <cell r="G10">
            <v>1393</v>
          </cell>
          <cell r="O10">
            <v>530</v>
          </cell>
          <cell r="S10">
            <v>404</v>
          </cell>
          <cell r="AV10">
            <v>113</v>
          </cell>
          <cell r="BJ10">
            <v>105</v>
          </cell>
          <cell r="DK10">
            <v>405</v>
          </cell>
          <cell r="DO10">
            <v>402</v>
          </cell>
          <cell r="DS10">
            <v>378</v>
          </cell>
        </row>
        <row r="11">
          <cell r="C11">
            <v>835</v>
          </cell>
          <cell r="G11">
            <v>814</v>
          </cell>
          <cell r="O11">
            <v>240</v>
          </cell>
          <cell r="S11">
            <v>232</v>
          </cell>
          <cell r="AV11">
            <v>48</v>
          </cell>
          <cell r="BJ11">
            <v>130</v>
          </cell>
          <cell r="DK11">
            <v>311</v>
          </cell>
          <cell r="DO11">
            <v>308</v>
          </cell>
          <cell r="DS11">
            <v>265</v>
          </cell>
        </row>
        <row r="12">
          <cell r="C12">
            <v>820</v>
          </cell>
          <cell r="G12">
            <v>797</v>
          </cell>
          <cell r="O12">
            <v>254</v>
          </cell>
          <cell r="S12">
            <v>254</v>
          </cell>
          <cell r="AV12">
            <v>48</v>
          </cell>
          <cell r="BJ12">
            <v>43</v>
          </cell>
          <cell r="DK12">
            <v>247</v>
          </cell>
          <cell r="DO12">
            <v>245</v>
          </cell>
          <cell r="DS12">
            <v>199</v>
          </cell>
        </row>
        <row r="13">
          <cell r="C13">
            <v>1158</v>
          </cell>
          <cell r="G13">
            <v>1107</v>
          </cell>
          <cell r="O13">
            <v>294</v>
          </cell>
          <cell r="S13">
            <v>275</v>
          </cell>
          <cell r="AV13">
            <v>61</v>
          </cell>
          <cell r="BJ13">
            <v>103</v>
          </cell>
          <cell r="DK13">
            <v>467</v>
          </cell>
          <cell r="DO13">
            <v>452</v>
          </cell>
          <cell r="DS13">
            <v>275</v>
          </cell>
        </row>
        <row r="14">
          <cell r="C14">
            <v>911</v>
          </cell>
          <cell r="G14">
            <v>861</v>
          </cell>
          <cell r="O14">
            <v>284</v>
          </cell>
          <cell r="S14">
            <v>251</v>
          </cell>
          <cell r="AV14">
            <v>35</v>
          </cell>
          <cell r="BJ14">
            <v>18</v>
          </cell>
          <cell r="DK14">
            <v>317</v>
          </cell>
          <cell r="DO14">
            <v>312</v>
          </cell>
          <cell r="DS14">
            <v>253</v>
          </cell>
        </row>
        <row r="15">
          <cell r="C15">
            <v>1068</v>
          </cell>
          <cell r="G15">
            <v>1057</v>
          </cell>
          <cell r="O15">
            <v>197</v>
          </cell>
          <cell r="S15">
            <v>193</v>
          </cell>
          <cell r="AV15">
            <v>77</v>
          </cell>
          <cell r="BJ15">
            <v>81</v>
          </cell>
          <cell r="DK15">
            <v>429</v>
          </cell>
          <cell r="DO15">
            <v>428</v>
          </cell>
          <cell r="DS15">
            <v>356</v>
          </cell>
        </row>
        <row r="16">
          <cell r="C16">
            <v>545</v>
          </cell>
          <cell r="G16">
            <v>542</v>
          </cell>
          <cell r="O16">
            <v>154</v>
          </cell>
          <cell r="S16">
            <v>154</v>
          </cell>
          <cell r="AV16">
            <v>24</v>
          </cell>
          <cell r="BJ16">
            <v>20</v>
          </cell>
          <cell r="DK16">
            <v>142</v>
          </cell>
          <cell r="DO16">
            <v>141</v>
          </cell>
          <cell r="DS16">
            <v>115</v>
          </cell>
        </row>
        <row r="17">
          <cell r="C17">
            <v>890</v>
          </cell>
          <cell r="G17">
            <v>860</v>
          </cell>
          <cell r="O17">
            <v>211</v>
          </cell>
          <cell r="S17">
            <v>196</v>
          </cell>
          <cell r="AV17">
            <v>51</v>
          </cell>
          <cell r="BJ17">
            <v>48</v>
          </cell>
          <cell r="DK17">
            <v>293</v>
          </cell>
          <cell r="DO17">
            <v>291</v>
          </cell>
          <cell r="DS17">
            <v>226</v>
          </cell>
        </row>
        <row r="18">
          <cell r="C18">
            <v>697</v>
          </cell>
          <cell r="G18">
            <v>674</v>
          </cell>
          <cell r="O18">
            <v>175</v>
          </cell>
          <cell r="S18">
            <v>168</v>
          </cell>
          <cell r="AV18">
            <v>38</v>
          </cell>
          <cell r="BJ18">
            <v>21</v>
          </cell>
          <cell r="DK18">
            <v>281</v>
          </cell>
          <cell r="DO18">
            <v>280</v>
          </cell>
          <cell r="DS18">
            <v>266</v>
          </cell>
        </row>
        <row r="19">
          <cell r="C19">
            <v>1149</v>
          </cell>
          <cell r="G19">
            <v>1096</v>
          </cell>
          <cell r="O19">
            <v>288</v>
          </cell>
          <cell r="S19">
            <v>261</v>
          </cell>
          <cell r="AV19">
            <v>94</v>
          </cell>
          <cell r="BJ19">
            <v>13</v>
          </cell>
          <cell r="DK19">
            <v>342</v>
          </cell>
          <cell r="DO19">
            <v>340</v>
          </cell>
          <cell r="DS19">
            <v>302</v>
          </cell>
        </row>
        <row r="20">
          <cell r="C20">
            <v>1027</v>
          </cell>
          <cell r="G20">
            <v>992</v>
          </cell>
          <cell r="O20">
            <v>210</v>
          </cell>
          <cell r="S20">
            <v>203</v>
          </cell>
          <cell r="AV20">
            <v>38</v>
          </cell>
          <cell r="BJ20">
            <v>47</v>
          </cell>
          <cell r="DK20">
            <v>482</v>
          </cell>
          <cell r="DO20">
            <v>466</v>
          </cell>
          <cell r="DS20">
            <v>346</v>
          </cell>
        </row>
        <row r="21">
          <cell r="C21">
            <v>1671</v>
          </cell>
          <cell r="G21">
            <v>1640</v>
          </cell>
          <cell r="O21">
            <v>560</v>
          </cell>
          <cell r="S21">
            <v>542</v>
          </cell>
          <cell r="AV21">
            <v>54</v>
          </cell>
          <cell r="BJ21">
            <v>21</v>
          </cell>
          <cell r="DK21">
            <v>517</v>
          </cell>
          <cell r="DO21">
            <v>517</v>
          </cell>
          <cell r="DS21">
            <v>493</v>
          </cell>
        </row>
        <row r="22">
          <cell r="C22">
            <v>603</v>
          </cell>
          <cell r="G22">
            <v>499</v>
          </cell>
          <cell r="O22">
            <v>192</v>
          </cell>
          <cell r="S22">
            <v>157</v>
          </cell>
          <cell r="AV22">
            <v>62</v>
          </cell>
          <cell r="BJ22">
            <v>67</v>
          </cell>
          <cell r="DK22">
            <v>245</v>
          </cell>
          <cell r="DO22">
            <v>207</v>
          </cell>
          <cell r="DS22">
            <v>172</v>
          </cell>
        </row>
        <row r="23">
          <cell r="C23">
            <v>681</v>
          </cell>
          <cell r="G23">
            <v>626</v>
          </cell>
          <cell r="O23">
            <v>168</v>
          </cell>
          <cell r="S23">
            <v>157</v>
          </cell>
          <cell r="AV23">
            <v>37</v>
          </cell>
          <cell r="BJ23">
            <v>49</v>
          </cell>
          <cell r="DK23">
            <v>291</v>
          </cell>
          <cell r="DO23">
            <v>266</v>
          </cell>
          <cell r="DS23">
            <v>195</v>
          </cell>
        </row>
        <row r="24">
          <cell r="C24">
            <v>798</v>
          </cell>
          <cell r="G24">
            <v>779</v>
          </cell>
          <cell r="O24">
            <v>224</v>
          </cell>
          <cell r="S24">
            <v>222</v>
          </cell>
          <cell r="AV24">
            <v>3</v>
          </cell>
          <cell r="BJ24">
            <v>61</v>
          </cell>
          <cell r="DK24">
            <v>316</v>
          </cell>
          <cell r="DO24">
            <v>311</v>
          </cell>
          <cell r="DS24">
            <v>267</v>
          </cell>
        </row>
        <row r="25">
          <cell r="C25">
            <v>891</v>
          </cell>
          <cell r="G25">
            <v>887</v>
          </cell>
          <cell r="O25">
            <v>186</v>
          </cell>
          <cell r="S25">
            <v>186</v>
          </cell>
          <cell r="AV25">
            <v>0</v>
          </cell>
          <cell r="BJ25">
            <v>4</v>
          </cell>
          <cell r="DK25">
            <v>328</v>
          </cell>
          <cell r="DO25">
            <v>327</v>
          </cell>
          <cell r="DS25">
            <v>215</v>
          </cell>
        </row>
        <row r="26">
          <cell r="C26">
            <v>762</v>
          </cell>
          <cell r="G26">
            <v>750</v>
          </cell>
          <cell r="O26">
            <v>183</v>
          </cell>
          <cell r="S26">
            <v>177</v>
          </cell>
          <cell r="AV26">
            <v>68</v>
          </cell>
          <cell r="BJ26">
            <v>36</v>
          </cell>
          <cell r="DK26">
            <v>292</v>
          </cell>
          <cell r="DO26">
            <v>289</v>
          </cell>
          <cell r="DS26">
            <v>213</v>
          </cell>
        </row>
        <row r="27">
          <cell r="C27">
            <v>464</v>
          </cell>
          <cell r="G27">
            <v>400</v>
          </cell>
          <cell r="O27">
            <v>72</v>
          </cell>
          <cell r="S27">
            <v>67</v>
          </cell>
          <cell r="AV27">
            <v>32</v>
          </cell>
          <cell r="BJ27">
            <v>7</v>
          </cell>
          <cell r="DK27">
            <v>2</v>
          </cell>
          <cell r="DO27">
            <v>0</v>
          </cell>
          <cell r="DS27">
            <v>0</v>
          </cell>
        </row>
        <row r="28">
          <cell r="C28">
            <v>8492</v>
          </cell>
          <cell r="G28">
            <v>7044</v>
          </cell>
          <cell r="O28">
            <v>1677</v>
          </cell>
          <cell r="S28">
            <v>1552</v>
          </cell>
          <cell r="AV28">
            <v>251</v>
          </cell>
          <cell r="BJ28">
            <v>351</v>
          </cell>
          <cell r="DK28">
            <v>2541</v>
          </cell>
          <cell r="DO28">
            <v>2199</v>
          </cell>
          <cell r="DS28">
            <v>1905</v>
          </cell>
        </row>
        <row r="29">
          <cell r="C29">
            <v>2644</v>
          </cell>
          <cell r="G29">
            <v>2518</v>
          </cell>
          <cell r="O29">
            <v>800</v>
          </cell>
          <cell r="S29">
            <v>728</v>
          </cell>
          <cell r="AV29">
            <v>196</v>
          </cell>
          <cell r="BJ29">
            <v>158</v>
          </cell>
          <cell r="DK29">
            <v>832</v>
          </cell>
          <cell r="DO29">
            <v>818</v>
          </cell>
          <cell r="DS29">
            <v>733</v>
          </cell>
        </row>
        <row r="30">
          <cell r="C30">
            <v>2554</v>
          </cell>
          <cell r="G30">
            <v>2324</v>
          </cell>
          <cell r="O30">
            <v>670</v>
          </cell>
          <cell r="S30">
            <v>546</v>
          </cell>
          <cell r="AV30">
            <v>86</v>
          </cell>
          <cell r="BJ30">
            <v>80</v>
          </cell>
          <cell r="DK30">
            <v>841</v>
          </cell>
          <cell r="DO30">
            <v>797</v>
          </cell>
          <cell r="DS30">
            <v>658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80</v>
          </cell>
          <cell r="G8">
            <v>0</v>
          </cell>
          <cell r="K8">
            <v>86</v>
          </cell>
          <cell r="L8">
            <v>0</v>
          </cell>
          <cell r="M8">
            <v>2</v>
          </cell>
        </row>
        <row r="9">
          <cell r="D9">
            <v>5</v>
          </cell>
          <cell r="G9">
            <v>0</v>
          </cell>
          <cell r="K9">
            <v>38</v>
          </cell>
          <cell r="L9">
            <v>27</v>
          </cell>
          <cell r="M9">
            <v>0</v>
          </cell>
        </row>
        <row r="10">
          <cell r="D10">
            <v>0</v>
          </cell>
          <cell r="G10">
            <v>0</v>
          </cell>
          <cell r="K10">
            <v>41</v>
          </cell>
          <cell r="L10">
            <v>33</v>
          </cell>
          <cell r="M10">
            <v>2</v>
          </cell>
        </row>
        <row r="11">
          <cell r="D11">
            <v>14</v>
          </cell>
          <cell r="G11">
            <v>0</v>
          </cell>
          <cell r="K11">
            <v>82</v>
          </cell>
          <cell r="L11">
            <v>58</v>
          </cell>
          <cell r="M11">
            <v>9</v>
          </cell>
        </row>
        <row r="12">
          <cell r="D12">
            <v>15</v>
          </cell>
          <cell r="G12">
            <v>0</v>
          </cell>
          <cell r="K12">
            <v>55</v>
          </cell>
          <cell r="L12">
            <v>34</v>
          </cell>
          <cell r="M12">
            <v>1</v>
          </cell>
        </row>
        <row r="13">
          <cell r="D13">
            <v>4</v>
          </cell>
          <cell r="G13">
            <v>0</v>
          </cell>
          <cell r="K13">
            <v>34</v>
          </cell>
          <cell r="L13">
            <v>28</v>
          </cell>
          <cell r="M13">
            <v>0</v>
          </cell>
        </row>
        <row r="14">
          <cell r="D14">
            <v>0</v>
          </cell>
          <cell r="G14">
            <v>0</v>
          </cell>
          <cell r="K14">
            <v>23</v>
          </cell>
          <cell r="L14">
            <v>23</v>
          </cell>
          <cell r="M14">
            <v>1</v>
          </cell>
        </row>
        <row r="15">
          <cell r="D15">
            <v>7</v>
          </cell>
          <cell r="G15">
            <v>0</v>
          </cell>
          <cell r="K15">
            <v>33</v>
          </cell>
          <cell r="L15">
            <v>18</v>
          </cell>
          <cell r="M15">
            <v>1</v>
          </cell>
        </row>
        <row r="16">
          <cell r="D16">
            <v>4</v>
          </cell>
          <cell r="G16">
            <v>0</v>
          </cell>
          <cell r="K16">
            <v>59</v>
          </cell>
          <cell r="L16">
            <v>47</v>
          </cell>
          <cell r="M16">
            <v>0</v>
          </cell>
        </row>
        <row r="17">
          <cell r="D17">
            <v>7</v>
          </cell>
          <cell r="G17">
            <v>0</v>
          </cell>
          <cell r="K17">
            <v>51</v>
          </cell>
          <cell r="L17">
            <v>36</v>
          </cell>
          <cell r="M17">
            <v>2</v>
          </cell>
        </row>
        <row r="18">
          <cell r="D18">
            <v>2</v>
          </cell>
          <cell r="G18">
            <v>0</v>
          </cell>
          <cell r="K18">
            <v>60</v>
          </cell>
          <cell r="L18">
            <v>54</v>
          </cell>
          <cell r="M18">
            <v>5</v>
          </cell>
        </row>
        <row r="19">
          <cell r="D19">
            <v>5</v>
          </cell>
          <cell r="G19">
            <v>0</v>
          </cell>
          <cell r="K19">
            <v>74</v>
          </cell>
          <cell r="L19">
            <v>64</v>
          </cell>
          <cell r="M19">
            <v>0</v>
          </cell>
        </row>
        <row r="20">
          <cell r="D20">
            <v>31</v>
          </cell>
          <cell r="G20">
            <v>0</v>
          </cell>
          <cell r="K20">
            <v>205</v>
          </cell>
          <cell r="L20">
            <v>147</v>
          </cell>
          <cell r="M20">
            <v>36</v>
          </cell>
        </row>
        <row r="21">
          <cell r="D21">
            <v>3</v>
          </cell>
          <cell r="G21">
            <v>0</v>
          </cell>
          <cell r="K21">
            <v>39</v>
          </cell>
          <cell r="L21">
            <v>29</v>
          </cell>
          <cell r="M21">
            <v>21</v>
          </cell>
        </row>
        <row r="22">
          <cell r="D22">
            <v>1</v>
          </cell>
          <cell r="G22">
            <v>0</v>
          </cell>
          <cell r="K22">
            <v>43</v>
          </cell>
          <cell r="L22">
            <v>38</v>
          </cell>
          <cell r="M22">
            <v>0</v>
          </cell>
        </row>
        <row r="23">
          <cell r="D23">
            <v>0</v>
          </cell>
          <cell r="G23">
            <v>0</v>
          </cell>
          <cell r="K23">
            <v>4</v>
          </cell>
          <cell r="L23">
            <v>1</v>
          </cell>
          <cell r="M23">
            <v>0</v>
          </cell>
        </row>
        <row r="24">
          <cell r="D24">
            <v>5</v>
          </cell>
          <cell r="G24">
            <v>0</v>
          </cell>
          <cell r="K24">
            <v>27</v>
          </cell>
          <cell r="L24">
            <v>21</v>
          </cell>
          <cell r="M24">
            <v>1</v>
          </cell>
        </row>
        <row r="25">
          <cell r="D25">
            <v>2</v>
          </cell>
          <cell r="G25">
            <v>0</v>
          </cell>
          <cell r="K25">
            <v>80</v>
          </cell>
          <cell r="L25">
            <v>38</v>
          </cell>
          <cell r="M25">
            <v>0</v>
          </cell>
        </row>
        <row r="26">
          <cell r="D26">
            <v>27</v>
          </cell>
          <cell r="G26">
            <v>0</v>
          </cell>
          <cell r="K26">
            <v>692</v>
          </cell>
          <cell r="L26">
            <v>500</v>
          </cell>
          <cell r="M26">
            <v>60</v>
          </cell>
        </row>
        <row r="27">
          <cell r="D27">
            <v>25</v>
          </cell>
          <cell r="G27">
            <v>0</v>
          </cell>
          <cell r="K27">
            <v>212</v>
          </cell>
          <cell r="L27">
            <v>176</v>
          </cell>
          <cell r="M27">
            <v>1</v>
          </cell>
        </row>
        <row r="28">
          <cell r="D28">
            <v>32</v>
          </cell>
          <cell r="G28">
            <v>0</v>
          </cell>
          <cell r="K28">
            <v>122</v>
          </cell>
          <cell r="L28">
            <v>74</v>
          </cell>
          <cell r="M28">
            <v>9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625</v>
          </cell>
          <cell r="F8">
            <v>168</v>
          </cell>
          <cell r="J8">
            <v>60</v>
          </cell>
          <cell r="K8">
            <v>23</v>
          </cell>
          <cell r="L8">
            <v>45</v>
          </cell>
          <cell r="M8">
            <v>618</v>
          </cell>
          <cell r="P8">
            <v>162</v>
          </cell>
          <cell r="T8">
            <v>147</v>
          </cell>
        </row>
        <row r="9">
          <cell r="D9">
            <v>355</v>
          </cell>
          <cell r="F9">
            <v>96</v>
          </cell>
          <cell r="J9">
            <v>22</v>
          </cell>
          <cell r="K9">
            <v>21</v>
          </cell>
          <cell r="L9">
            <v>21</v>
          </cell>
          <cell r="M9">
            <v>328</v>
          </cell>
          <cell r="P9">
            <v>130</v>
          </cell>
          <cell r="T9">
            <v>120</v>
          </cell>
        </row>
        <row r="10">
          <cell r="D10">
            <v>393</v>
          </cell>
          <cell r="F10">
            <v>139</v>
          </cell>
          <cell r="J10">
            <v>34</v>
          </cell>
          <cell r="K10">
            <v>14</v>
          </cell>
          <cell r="L10">
            <v>5</v>
          </cell>
          <cell r="M10">
            <v>372</v>
          </cell>
          <cell r="P10">
            <v>110</v>
          </cell>
          <cell r="T10">
            <v>83</v>
          </cell>
        </row>
        <row r="11">
          <cell r="D11">
            <v>509</v>
          </cell>
          <cell r="F11">
            <v>114</v>
          </cell>
          <cell r="J11">
            <v>39</v>
          </cell>
          <cell r="K11">
            <v>68</v>
          </cell>
          <cell r="L11">
            <v>16</v>
          </cell>
          <cell r="M11">
            <v>504</v>
          </cell>
          <cell r="P11">
            <v>205</v>
          </cell>
          <cell r="T11">
            <v>119</v>
          </cell>
        </row>
        <row r="12">
          <cell r="D12">
            <v>497</v>
          </cell>
          <cell r="F12">
            <v>116</v>
          </cell>
          <cell r="J12">
            <v>27</v>
          </cell>
          <cell r="K12">
            <v>7</v>
          </cell>
          <cell r="L12">
            <v>0</v>
          </cell>
          <cell r="M12">
            <v>481</v>
          </cell>
          <cell r="P12">
            <v>206</v>
          </cell>
          <cell r="T12">
            <v>172</v>
          </cell>
        </row>
        <row r="13">
          <cell r="D13">
            <v>488</v>
          </cell>
          <cell r="F13">
            <v>89</v>
          </cell>
          <cell r="J13">
            <v>49</v>
          </cell>
          <cell r="K13">
            <v>44</v>
          </cell>
          <cell r="L13">
            <v>0</v>
          </cell>
          <cell r="M13">
            <v>456</v>
          </cell>
          <cell r="P13">
            <v>192</v>
          </cell>
          <cell r="T13">
            <v>159</v>
          </cell>
        </row>
        <row r="14">
          <cell r="D14">
            <v>350</v>
          </cell>
          <cell r="F14">
            <v>96</v>
          </cell>
          <cell r="J14">
            <v>19</v>
          </cell>
          <cell r="K14">
            <v>7</v>
          </cell>
          <cell r="L14">
            <v>4</v>
          </cell>
          <cell r="M14">
            <v>322</v>
          </cell>
          <cell r="P14">
            <v>81</v>
          </cell>
          <cell r="T14">
            <v>68</v>
          </cell>
        </row>
        <row r="15">
          <cell r="D15">
            <v>427</v>
          </cell>
          <cell r="F15">
            <v>69</v>
          </cell>
          <cell r="J15">
            <v>41</v>
          </cell>
          <cell r="K15">
            <v>7</v>
          </cell>
          <cell r="L15">
            <v>5</v>
          </cell>
          <cell r="M15">
            <v>395</v>
          </cell>
          <cell r="P15">
            <v>189</v>
          </cell>
          <cell r="T15">
            <v>149</v>
          </cell>
        </row>
        <row r="16">
          <cell r="D16">
            <v>376</v>
          </cell>
          <cell r="F16">
            <v>58</v>
          </cell>
          <cell r="J16">
            <v>19</v>
          </cell>
          <cell r="K16">
            <v>8</v>
          </cell>
          <cell r="L16">
            <v>1</v>
          </cell>
          <cell r="M16">
            <v>376</v>
          </cell>
          <cell r="P16">
            <v>168</v>
          </cell>
          <cell r="T16">
            <v>167</v>
          </cell>
        </row>
        <row r="17">
          <cell r="D17">
            <v>488</v>
          </cell>
          <cell r="F17">
            <v>111</v>
          </cell>
          <cell r="J17">
            <v>71</v>
          </cell>
          <cell r="K17">
            <v>1</v>
          </cell>
          <cell r="L17">
            <v>8</v>
          </cell>
          <cell r="M17">
            <v>414</v>
          </cell>
          <cell r="P17">
            <v>167</v>
          </cell>
          <cell r="T17">
            <v>147</v>
          </cell>
        </row>
        <row r="18">
          <cell r="D18">
            <v>416</v>
          </cell>
          <cell r="F18">
            <v>68</v>
          </cell>
          <cell r="J18">
            <v>27</v>
          </cell>
          <cell r="K18">
            <v>33</v>
          </cell>
          <cell r="L18">
            <v>1</v>
          </cell>
          <cell r="M18">
            <v>383</v>
          </cell>
          <cell r="P18">
            <v>196</v>
          </cell>
          <cell r="T18">
            <v>146</v>
          </cell>
        </row>
        <row r="19">
          <cell r="D19">
            <v>877</v>
          </cell>
          <cell r="F19">
            <v>208</v>
          </cell>
          <cell r="J19">
            <v>45</v>
          </cell>
          <cell r="K19">
            <v>9</v>
          </cell>
          <cell r="L19">
            <v>3</v>
          </cell>
          <cell r="M19">
            <v>802</v>
          </cell>
          <cell r="P19">
            <v>257</v>
          </cell>
          <cell r="T19">
            <v>252</v>
          </cell>
        </row>
        <row r="20">
          <cell r="D20">
            <v>466</v>
          </cell>
          <cell r="F20">
            <v>142</v>
          </cell>
          <cell r="J20">
            <v>61</v>
          </cell>
          <cell r="K20">
            <v>56</v>
          </cell>
          <cell r="L20">
            <v>5</v>
          </cell>
          <cell r="M20">
            <v>448</v>
          </cell>
          <cell r="P20">
            <v>192</v>
          </cell>
          <cell r="T20">
            <v>159</v>
          </cell>
        </row>
        <row r="21">
          <cell r="D21">
            <v>255</v>
          </cell>
          <cell r="F21">
            <v>55</v>
          </cell>
          <cell r="J21">
            <v>18</v>
          </cell>
          <cell r="K21">
            <v>23</v>
          </cell>
          <cell r="L21">
            <v>7</v>
          </cell>
          <cell r="M21">
            <v>247</v>
          </cell>
          <cell r="P21">
            <v>111</v>
          </cell>
          <cell r="T21">
            <v>76</v>
          </cell>
        </row>
        <row r="22">
          <cell r="D22">
            <v>366</v>
          </cell>
          <cell r="F22">
            <v>88</v>
          </cell>
          <cell r="J22">
            <v>1</v>
          </cell>
          <cell r="K22">
            <v>49</v>
          </cell>
          <cell r="L22">
            <v>5</v>
          </cell>
          <cell r="M22">
            <v>365</v>
          </cell>
          <cell r="P22">
            <v>133</v>
          </cell>
          <cell r="T22">
            <v>115</v>
          </cell>
        </row>
        <row r="23">
          <cell r="D23">
            <v>485</v>
          </cell>
          <cell r="F23">
            <v>97</v>
          </cell>
          <cell r="J23">
            <v>0</v>
          </cell>
          <cell r="K23">
            <v>0</v>
          </cell>
          <cell r="L23">
            <v>3</v>
          </cell>
          <cell r="M23">
            <v>279</v>
          </cell>
          <cell r="P23">
            <v>152</v>
          </cell>
          <cell r="T23">
            <v>111</v>
          </cell>
        </row>
        <row r="24">
          <cell r="D24">
            <v>412</v>
          </cell>
          <cell r="F24">
            <v>91</v>
          </cell>
          <cell r="J24">
            <v>54</v>
          </cell>
          <cell r="K24">
            <v>6</v>
          </cell>
          <cell r="L24">
            <v>17</v>
          </cell>
          <cell r="M24">
            <v>343</v>
          </cell>
          <cell r="P24">
            <v>149</v>
          </cell>
          <cell r="T24">
            <v>106</v>
          </cell>
        </row>
        <row r="25">
          <cell r="D25">
            <v>240</v>
          </cell>
          <cell r="F25">
            <v>37</v>
          </cell>
          <cell r="J25">
            <v>29</v>
          </cell>
          <cell r="K25">
            <v>0</v>
          </cell>
          <cell r="L25">
            <v>0</v>
          </cell>
          <cell r="M25">
            <v>126</v>
          </cell>
          <cell r="P25">
            <v>0</v>
          </cell>
          <cell r="T25">
            <v>0</v>
          </cell>
        </row>
        <row r="26">
          <cell r="D26">
            <v>902</v>
          </cell>
          <cell r="F26">
            <v>176</v>
          </cell>
          <cell r="J26">
            <v>39</v>
          </cell>
          <cell r="K26">
            <v>44</v>
          </cell>
          <cell r="L26">
            <v>2</v>
          </cell>
          <cell r="M26">
            <v>869</v>
          </cell>
          <cell r="P26">
            <v>323</v>
          </cell>
          <cell r="T26">
            <v>288</v>
          </cell>
        </row>
        <row r="27">
          <cell r="D27">
            <v>667</v>
          </cell>
          <cell r="F27">
            <v>166</v>
          </cell>
          <cell r="J27">
            <v>78</v>
          </cell>
          <cell r="K27">
            <v>24</v>
          </cell>
          <cell r="L27">
            <v>33</v>
          </cell>
          <cell r="M27">
            <v>645</v>
          </cell>
          <cell r="P27">
            <v>209</v>
          </cell>
          <cell r="T27">
            <v>191</v>
          </cell>
        </row>
        <row r="28">
          <cell r="D28">
            <v>597</v>
          </cell>
          <cell r="F28">
            <v>99</v>
          </cell>
          <cell r="J28">
            <v>24</v>
          </cell>
          <cell r="K28">
            <v>25</v>
          </cell>
          <cell r="L28">
            <v>2</v>
          </cell>
          <cell r="M28">
            <v>582</v>
          </cell>
          <cell r="P28">
            <v>217</v>
          </cell>
          <cell r="T28">
            <v>181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0</v>
          </cell>
          <cell r="G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K9">
            <v>6</v>
          </cell>
          <cell r="L9">
            <v>5</v>
          </cell>
          <cell r="M9">
            <v>0</v>
          </cell>
        </row>
        <row r="10">
          <cell r="D10">
            <v>0</v>
          </cell>
          <cell r="G10">
            <v>0</v>
          </cell>
          <cell r="K10">
            <v>10</v>
          </cell>
          <cell r="L10">
            <v>7</v>
          </cell>
          <cell r="M10">
            <v>1</v>
          </cell>
        </row>
        <row r="11">
          <cell r="D11">
            <v>0</v>
          </cell>
          <cell r="G11">
            <v>0</v>
          </cell>
          <cell r="K11">
            <v>15</v>
          </cell>
          <cell r="L11">
            <v>15</v>
          </cell>
          <cell r="M11">
            <v>1</v>
          </cell>
        </row>
        <row r="12">
          <cell r="D12">
            <v>0</v>
          </cell>
          <cell r="G12">
            <v>0</v>
          </cell>
          <cell r="K12">
            <v>7</v>
          </cell>
          <cell r="L12">
            <v>7</v>
          </cell>
          <cell r="M12">
            <v>0</v>
          </cell>
        </row>
        <row r="13">
          <cell r="D13">
            <v>0</v>
          </cell>
          <cell r="G13">
            <v>0</v>
          </cell>
          <cell r="K13">
            <v>11</v>
          </cell>
          <cell r="L13">
            <v>10</v>
          </cell>
          <cell r="M13">
            <v>0</v>
          </cell>
        </row>
        <row r="14">
          <cell r="D14">
            <v>0</v>
          </cell>
          <cell r="G14">
            <v>0</v>
          </cell>
          <cell r="K14">
            <v>4</v>
          </cell>
          <cell r="L14">
            <v>4</v>
          </cell>
          <cell r="M14">
            <v>0</v>
          </cell>
        </row>
        <row r="15">
          <cell r="D15">
            <v>0</v>
          </cell>
          <cell r="G15">
            <v>0</v>
          </cell>
          <cell r="K15">
            <v>3</v>
          </cell>
          <cell r="L15">
            <v>3</v>
          </cell>
          <cell r="M15">
            <v>0</v>
          </cell>
        </row>
        <row r="16">
          <cell r="D16">
            <v>0</v>
          </cell>
          <cell r="G16">
            <v>0</v>
          </cell>
          <cell r="K16">
            <v>16</v>
          </cell>
          <cell r="L16">
            <v>14</v>
          </cell>
          <cell r="M16">
            <v>0</v>
          </cell>
        </row>
        <row r="17">
          <cell r="D17">
            <v>0</v>
          </cell>
          <cell r="G17">
            <v>0</v>
          </cell>
          <cell r="K17">
            <v>15</v>
          </cell>
          <cell r="L17">
            <v>14</v>
          </cell>
          <cell r="M17">
            <v>0</v>
          </cell>
        </row>
        <row r="18">
          <cell r="D18">
            <v>0</v>
          </cell>
          <cell r="G18">
            <v>0</v>
          </cell>
          <cell r="K18">
            <v>19</v>
          </cell>
          <cell r="L18">
            <v>18</v>
          </cell>
          <cell r="M18">
            <v>1</v>
          </cell>
        </row>
        <row r="19">
          <cell r="D19">
            <v>0</v>
          </cell>
          <cell r="G19">
            <v>0</v>
          </cell>
          <cell r="K19">
            <v>9</v>
          </cell>
          <cell r="L19">
            <v>8</v>
          </cell>
          <cell r="M19">
            <v>0</v>
          </cell>
        </row>
        <row r="20">
          <cell r="D20">
            <v>0</v>
          </cell>
          <cell r="G20">
            <v>0</v>
          </cell>
          <cell r="K20">
            <v>21</v>
          </cell>
          <cell r="L20">
            <v>18</v>
          </cell>
          <cell r="M20">
            <v>0</v>
          </cell>
        </row>
        <row r="21">
          <cell r="D21">
            <v>0</v>
          </cell>
          <cell r="G21">
            <v>0</v>
          </cell>
          <cell r="K21">
            <v>8</v>
          </cell>
          <cell r="L21">
            <v>8</v>
          </cell>
          <cell r="M21">
            <v>0</v>
          </cell>
        </row>
        <row r="22">
          <cell r="D22">
            <v>0</v>
          </cell>
          <cell r="G22">
            <v>0</v>
          </cell>
          <cell r="K22">
            <v>13</v>
          </cell>
          <cell r="L22">
            <v>13</v>
          </cell>
          <cell r="M22">
            <v>0</v>
          </cell>
        </row>
        <row r="23">
          <cell r="D23">
            <v>0</v>
          </cell>
          <cell r="G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0</v>
          </cell>
          <cell r="G24">
            <v>0</v>
          </cell>
          <cell r="K24">
            <v>6</v>
          </cell>
          <cell r="L24">
            <v>5</v>
          </cell>
          <cell r="M24">
            <v>0</v>
          </cell>
        </row>
        <row r="25">
          <cell r="D25">
            <v>0</v>
          </cell>
          <cell r="G25">
            <v>0</v>
          </cell>
          <cell r="K25">
            <v>16</v>
          </cell>
          <cell r="L25">
            <v>16</v>
          </cell>
          <cell r="M25">
            <v>0</v>
          </cell>
        </row>
        <row r="26">
          <cell r="D26">
            <v>1</v>
          </cell>
          <cell r="G26">
            <v>0</v>
          </cell>
          <cell r="K26">
            <v>926</v>
          </cell>
          <cell r="L26">
            <v>789</v>
          </cell>
          <cell r="M26">
            <v>36</v>
          </cell>
        </row>
        <row r="27">
          <cell r="D27">
            <v>0</v>
          </cell>
          <cell r="G27">
            <v>0</v>
          </cell>
          <cell r="K27">
            <v>131</v>
          </cell>
          <cell r="L27">
            <v>124</v>
          </cell>
          <cell r="M27">
            <v>1</v>
          </cell>
        </row>
        <row r="28">
          <cell r="D28">
            <v>4</v>
          </cell>
          <cell r="G28">
            <v>0</v>
          </cell>
          <cell r="K28">
            <v>68</v>
          </cell>
          <cell r="L28">
            <v>56</v>
          </cell>
          <cell r="M28">
            <v>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176</v>
          </cell>
          <cell r="F8">
            <v>34</v>
          </cell>
          <cell r="J8">
            <v>4</v>
          </cell>
          <cell r="K8">
            <v>2</v>
          </cell>
          <cell r="L8">
            <v>1</v>
          </cell>
          <cell r="P8">
            <v>56</v>
          </cell>
          <cell r="T8">
            <v>52</v>
          </cell>
        </row>
        <row r="9">
          <cell r="D9">
            <v>85</v>
          </cell>
          <cell r="F9">
            <v>19</v>
          </cell>
          <cell r="J9">
            <v>1</v>
          </cell>
          <cell r="K9">
            <v>2</v>
          </cell>
          <cell r="L9">
            <v>5</v>
          </cell>
          <cell r="P9">
            <v>30</v>
          </cell>
          <cell r="T9">
            <v>26</v>
          </cell>
        </row>
        <row r="10">
          <cell r="D10">
            <v>114</v>
          </cell>
          <cell r="F10">
            <v>18</v>
          </cell>
          <cell r="J10">
            <v>5</v>
          </cell>
          <cell r="K10">
            <v>0</v>
          </cell>
          <cell r="L10">
            <v>0</v>
          </cell>
          <cell r="P10">
            <v>45</v>
          </cell>
          <cell r="T10">
            <v>39</v>
          </cell>
        </row>
        <row r="11">
          <cell r="D11">
            <v>165</v>
          </cell>
          <cell r="F11">
            <v>19</v>
          </cell>
          <cell r="J11">
            <v>8</v>
          </cell>
          <cell r="K11">
            <v>15</v>
          </cell>
          <cell r="L11">
            <v>0</v>
          </cell>
          <cell r="P11">
            <v>74</v>
          </cell>
          <cell r="T11">
            <v>46</v>
          </cell>
        </row>
        <row r="12">
          <cell r="D12">
            <v>115</v>
          </cell>
          <cell r="F12">
            <v>17</v>
          </cell>
          <cell r="J12">
            <v>0</v>
          </cell>
          <cell r="K12">
            <v>0</v>
          </cell>
          <cell r="L12">
            <v>0</v>
          </cell>
          <cell r="P12">
            <v>46</v>
          </cell>
          <cell r="T12">
            <v>35</v>
          </cell>
        </row>
        <row r="13">
          <cell r="D13">
            <v>144</v>
          </cell>
          <cell r="F13">
            <v>10</v>
          </cell>
          <cell r="J13">
            <v>6</v>
          </cell>
          <cell r="K13">
            <v>2</v>
          </cell>
          <cell r="L13">
            <v>0</v>
          </cell>
          <cell r="P13">
            <v>65</v>
          </cell>
          <cell r="T13">
            <v>58</v>
          </cell>
        </row>
        <row r="14">
          <cell r="D14">
            <v>40</v>
          </cell>
          <cell r="F14">
            <v>6</v>
          </cell>
          <cell r="J14">
            <v>1</v>
          </cell>
          <cell r="K14">
            <v>0</v>
          </cell>
          <cell r="L14">
            <v>0</v>
          </cell>
          <cell r="P14">
            <v>9</v>
          </cell>
          <cell r="T14">
            <v>4</v>
          </cell>
        </row>
        <row r="15">
          <cell r="D15">
            <v>100</v>
          </cell>
          <cell r="F15">
            <v>17</v>
          </cell>
          <cell r="J15">
            <v>1</v>
          </cell>
          <cell r="K15">
            <v>0</v>
          </cell>
          <cell r="L15">
            <v>4</v>
          </cell>
          <cell r="P15">
            <v>38</v>
          </cell>
          <cell r="T15">
            <v>26</v>
          </cell>
        </row>
        <row r="16">
          <cell r="D16">
            <v>120</v>
          </cell>
          <cell r="F16">
            <v>15</v>
          </cell>
          <cell r="J16">
            <v>4</v>
          </cell>
          <cell r="K16">
            <v>4</v>
          </cell>
          <cell r="L16">
            <v>0</v>
          </cell>
          <cell r="P16">
            <v>47</v>
          </cell>
          <cell r="T16">
            <v>46</v>
          </cell>
        </row>
        <row r="17">
          <cell r="D17">
            <v>142</v>
          </cell>
          <cell r="F17">
            <v>26</v>
          </cell>
          <cell r="J17">
            <v>5</v>
          </cell>
          <cell r="K17">
            <v>0</v>
          </cell>
          <cell r="L17">
            <v>1</v>
          </cell>
          <cell r="P17">
            <v>51</v>
          </cell>
          <cell r="T17">
            <v>43</v>
          </cell>
        </row>
        <row r="18">
          <cell r="D18">
            <v>117</v>
          </cell>
          <cell r="F18">
            <v>15</v>
          </cell>
          <cell r="J18">
            <v>1</v>
          </cell>
          <cell r="K18">
            <v>4</v>
          </cell>
          <cell r="L18">
            <v>0</v>
          </cell>
          <cell r="P18">
            <v>60</v>
          </cell>
          <cell r="T18">
            <v>37</v>
          </cell>
        </row>
        <row r="19">
          <cell r="D19">
            <v>187</v>
          </cell>
          <cell r="F19">
            <v>7</v>
          </cell>
          <cell r="J19">
            <v>0</v>
          </cell>
          <cell r="K19">
            <v>2</v>
          </cell>
          <cell r="L19">
            <v>0</v>
          </cell>
          <cell r="P19">
            <v>62</v>
          </cell>
          <cell r="T19">
            <v>58</v>
          </cell>
        </row>
        <row r="20">
          <cell r="D20">
            <v>68</v>
          </cell>
          <cell r="F20">
            <v>11</v>
          </cell>
          <cell r="J20">
            <v>6</v>
          </cell>
          <cell r="K20">
            <v>5</v>
          </cell>
          <cell r="L20">
            <v>1</v>
          </cell>
          <cell r="P20">
            <v>27</v>
          </cell>
          <cell r="T20">
            <v>20</v>
          </cell>
        </row>
        <row r="21">
          <cell r="D21">
            <v>68</v>
          </cell>
          <cell r="F21">
            <v>13</v>
          </cell>
          <cell r="J21">
            <v>3</v>
          </cell>
          <cell r="K21">
            <v>2</v>
          </cell>
          <cell r="L21">
            <v>0</v>
          </cell>
          <cell r="P21">
            <v>32</v>
          </cell>
          <cell r="T21">
            <v>22</v>
          </cell>
        </row>
        <row r="22">
          <cell r="D22">
            <v>120</v>
          </cell>
          <cell r="F22">
            <v>14</v>
          </cell>
          <cell r="J22">
            <v>0</v>
          </cell>
          <cell r="K22">
            <v>4</v>
          </cell>
          <cell r="L22">
            <v>0</v>
          </cell>
          <cell r="P22">
            <v>19</v>
          </cell>
          <cell r="T22">
            <v>42</v>
          </cell>
        </row>
        <row r="23">
          <cell r="D23">
            <v>58</v>
          </cell>
          <cell r="F23">
            <v>6</v>
          </cell>
          <cell r="J23">
            <v>0</v>
          </cell>
          <cell r="K23">
            <v>0</v>
          </cell>
          <cell r="L23">
            <v>0</v>
          </cell>
          <cell r="P23">
            <v>44</v>
          </cell>
          <cell r="T23">
            <v>16</v>
          </cell>
        </row>
        <row r="24">
          <cell r="D24">
            <v>128</v>
          </cell>
          <cell r="F24">
            <v>17</v>
          </cell>
          <cell r="J24">
            <v>9</v>
          </cell>
          <cell r="K24">
            <v>1</v>
          </cell>
          <cell r="L24">
            <v>0</v>
          </cell>
          <cell r="P24">
            <v>0</v>
          </cell>
          <cell r="T24">
            <v>38</v>
          </cell>
        </row>
        <row r="25">
          <cell r="D25">
            <v>109</v>
          </cell>
          <cell r="F25">
            <v>11</v>
          </cell>
          <cell r="J25">
            <v>8</v>
          </cell>
          <cell r="K25">
            <v>0</v>
          </cell>
          <cell r="L25">
            <v>0</v>
          </cell>
          <cell r="P25">
            <v>51</v>
          </cell>
          <cell r="T25">
            <v>0</v>
          </cell>
        </row>
        <row r="26">
          <cell r="D26">
            <v>1851</v>
          </cell>
          <cell r="F26">
            <v>216</v>
          </cell>
          <cell r="J26">
            <v>35</v>
          </cell>
          <cell r="K26">
            <v>51</v>
          </cell>
          <cell r="L26">
            <v>8</v>
          </cell>
          <cell r="P26">
            <v>601</v>
          </cell>
          <cell r="T26">
            <v>523</v>
          </cell>
        </row>
        <row r="27">
          <cell r="D27">
            <v>415</v>
          </cell>
          <cell r="F27">
            <v>54</v>
          </cell>
          <cell r="J27">
            <v>9</v>
          </cell>
          <cell r="K27">
            <v>5</v>
          </cell>
          <cell r="L27">
            <v>0</v>
          </cell>
          <cell r="P27">
            <v>165</v>
          </cell>
          <cell r="T27">
            <v>149</v>
          </cell>
        </row>
        <row r="28">
          <cell r="D28">
            <v>390</v>
          </cell>
          <cell r="F28">
            <v>51</v>
          </cell>
          <cell r="J28">
            <v>6</v>
          </cell>
          <cell r="K28">
            <v>4</v>
          </cell>
          <cell r="L28">
            <v>0</v>
          </cell>
          <cell r="P28">
            <v>151</v>
          </cell>
          <cell r="T28">
            <v>137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>
        <row r="8">
          <cell r="F8">
            <v>222</v>
          </cell>
          <cell r="I8">
            <v>41</v>
          </cell>
          <cell r="L8">
            <v>7</v>
          </cell>
          <cell r="O8">
            <v>7</v>
          </cell>
          <cell r="R8">
            <v>213</v>
          </cell>
          <cell r="V8">
            <v>88</v>
          </cell>
          <cell r="Y8">
            <v>78</v>
          </cell>
        </row>
        <row r="9">
          <cell r="F9">
            <v>130</v>
          </cell>
          <cell r="I9">
            <v>30</v>
          </cell>
          <cell r="L9">
            <v>3</v>
          </cell>
          <cell r="O9">
            <v>8</v>
          </cell>
          <cell r="R9">
            <v>106</v>
          </cell>
          <cell r="V9">
            <v>44</v>
          </cell>
          <cell r="Y9">
            <v>40</v>
          </cell>
        </row>
        <row r="10">
          <cell r="F10">
            <v>92</v>
          </cell>
          <cell r="I10">
            <v>18</v>
          </cell>
          <cell r="L10">
            <v>0</v>
          </cell>
          <cell r="O10">
            <v>1</v>
          </cell>
          <cell r="R10">
            <v>87</v>
          </cell>
          <cell r="V10">
            <v>43</v>
          </cell>
          <cell r="Y10">
            <v>35</v>
          </cell>
        </row>
        <row r="11">
          <cell r="F11">
            <v>197</v>
          </cell>
          <cell r="I11">
            <v>31</v>
          </cell>
          <cell r="L11">
            <v>8</v>
          </cell>
          <cell r="O11">
            <v>1</v>
          </cell>
          <cell r="R11">
            <v>189</v>
          </cell>
          <cell r="V11">
            <v>82</v>
          </cell>
          <cell r="Y11">
            <v>65</v>
          </cell>
        </row>
        <row r="12">
          <cell r="F12">
            <v>127</v>
          </cell>
          <cell r="I12">
            <v>33</v>
          </cell>
          <cell r="L12">
            <v>4</v>
          </cell>
          <cell r="O12">
            <v>8</v>
          </cell>
          <cell r="R12">
            <v>116</v>
          </cell>
          <cell r="V12">
            <v>55</v>
          </cell>
          <cell r="Y12">
            <v>47</v>
          </cell>
        </row>
        <row r="13">
          <cell r="F13">
            <v>112</v>
          </cell>
          <cell r="I13">
            <v>27</v>
          </cell>
          <cell r="L13">
            <v>4</v>
          </cell>
          <cell r="O13">
            <v>0</v>
          </cell>
          <cell r="R13">
            <v>95</v>
          </cell>
          <cell r="V13">
            <v>38</v>
          </cell>
          <cell r="Y13">
            <v>30</v>
          </cell>
        </row>
        <row r="14">
          <cell r="F14">
            <v>65</v>
          </cell>
          <cell r="I14">
            <v>10</v>
          </cell>
          <cell r="L14">
            <v>1</v>
          </cell>
          <cell r="O14">
            <v>3</v>
          </cell>
          <cell r="R14">
            <v>57</v>
          </cell>
          <cell r="V14">
            <v>35</v>
          </cell>
          <cell r="Y14">
            <v>31</v>
          </cell>
        </row>
        <row r="15">
          <cell r="F15">
            <v>104</v>
          </cell>
          <cell r="I15">
            <v>30</v>
          </cell>
          <cell r="L15">
            <v>12</v>
          </cell>
          <cell r="O15">
            <v>2</v>
          </cell>
          <cell r="R15">
            <v>91</v>
          </cell>
          <cell r="V15">
            <v>40</v>
          </cell>
          <cell r="Y15">
            <v>29</v>
          </cell>
        </row>
        <row r="16">
          <cell r="F16">
            <v>138</v>
          </cell>
          <cell r="I16">
            <v>36</v>
          </cell>
          <cell r="L16">
            <v>3</v>
          </cell>
          <cell r="O16">
            <v>8</v>
          </cell>
          <cell r="R16">
            <v>137</v>
          </cell>
          <cell r="V16">
            <v>41</v>
          </cell>
          <cell r="Y16">
            <v>38</v>
          </cell>
        </row>
        <row r="17">
          <cell r="F17">
            <v>141</v>
          </cell>
          <cell r="I17">
            <v>28</v>
          </cell>
          <cell r="L17">
            <v>2</v>
          </cell>
          <cell r="O17">
            <v>4</v>
          </cell>
          <cell r="R17">
            <v>109</v>
          </cell>
          <cell r="V17">
            <v>46</v>
          </cell>
          <cell r="Y17">
            <v>34</v>
          </cell>
        </row>
        <row r="18">
          <cell r="F18">
            <v>130</v>
          </cell>
          <cell r="I18">
            <v>31</v>
          </cell>
          <cell r="L18">
            <v>5</v>
          </cell>
          <cell r="O18">
            <v>7</v>
          </cell>
          <cell r="R18">
            <v>112</v>
          </cell>
          <cell r="V18">
            <v>45</v>
          </cell>
          <cell r="Y18">
            <v>34</v>
          </cell>
        </row>
        <row r="19">
          <cell r="F19">
            <v>207</v>
          </cell>
          <cell r="I19">
            <v>26</v>
          </cell>
          <cell r="L19">
            <v>2</v>
          </cell>
          <cell r="O19">
            <v>1</v>
          </cell>
          <cell r="R19">
            <v>199</v>
          </cell>
          <cell r="V19">
            <v>92</v>
          </cell>
          <cell r="Y19">
            <v>82</v>
          </cell>
        </row>
        <row r="20">
          <cell r="F20">
            <v>115</v>
          </cell>
          <cell r="I20">
            <v>45</v>
          </cell>
          <cell r="L20">
            <v>4</v>
          </cell>
          <cell r="O20">
            <v>17</v>
          </cell>
          <cell r="R20">
            <v>97</v>
          </cell>
          <cell r="V20">
            <v>25</v>
          </cell>
          <cell r="Y20">
            <v>22</v>
          </cell>
        </row>
        <row r="21">
          <cell r="F21">
            <v>87</v>
          </cell>
          <cell r="I21">
            <v>19</v>
          </cell>
          <cell r="L21">
            <v>3</v>
          </cell>
          <cell r="O21">
            <v>4</v>
          </cell>
          <cell r="R21">
            <v>74</v>
          </cell>
          <cell r="V21">
            <v>21</v>
          </cell>
          <cell r="Y21">
            <v>19</v>
          </cell>
        </row>
        <row r="22">
          <cell r="F22">
            <v>111</v>
          </cell>
          <cell r="I22">
            <v>24</v>
          </cell>
          <cell r="L22">
            <v>2</v>
          </cell>
          <cell r="O22">
            <v>1</v>
          </cell>
          <cell r="R22">
            <v>111</v>
          </cell>
          <cell r="V22">
            <v>33</v>
          </cell>
          <cell r="Y22">
            <v>35</v>
          </cell>
        </row>
        <row r="23">
          <cell r="F23">
            <v>87</v>
          </cell>
          <cell r="I23">
            <v>11</v>
          </cell>
          <cell r="L23">
            <v>2</v>
          </cell>
          <cell r="O23">
            <v>1</v>
          </cell>
          <cell r="R23">
            <v>54</v>
          </cell>
          <cell r="V23">
            <v>65</v>
          </cell>
          <cell r="Y23">
            <v>24</v>
          </cell>
        </row>
        <row r="24">
          <cell r="F24">
            <v>161</v>
          </cell>
          <cell r="I24">
            <v>43</v>
          </cell>
          <cell r="L24">
            <v>12</v>
          </cell>
          <cell r="O24">
            <v>14</v>
          </cell>
          <cell r="R24">
            <v>144</v>
          </cell>
          <cell r="V24">
            <v>46</v>
          </cell>
          <cell r="Y24">
            <v>55</v>
          </cell>
        </row>
        <row r="25">
          <cell r="F25">
            <v>183</v>
          </cell>
          <cell r="I25">
            <v>38</v>
          </cell>
          <cell r="L25">
            <v>11</v>
          </cell>
          <cell r="O25">
            <v>19</v>
          </cell>
          <cell r="R25">
            <v>169</v>
          </cell>
          <cell r="V25">
            <v>43</v>
          </cell>
          <cell r="Y25">
            <v>40</v>
          </cell>
        </row>
        <row r="26">
          <cell r="F26">
            <v>2376</v>
          </cell>
          <cell r="I26">
            <v>427</v>
          </cell>
          <cell r="L26">
            <v>81</v>
          </cell>
          <cell r="O26">
            <v>22</v>
          </cell>
          <cell r="R26">
            <v>1820</v>
          </cell>
          <cell r="V26">
            <v>808</v>
          </cell>
          <cell r="Y26">
            <v>626</v>
          </cell>
        </row>
        <row r="27">
          <cell r="F27">
            <v>509</v>
          </cell>
          <cell r="I27">
            <v>112</v>
          </cell>
          <cell r="L27">
            <v>21</v>
          </cell>
          <cell r="O27">
            <v>32</v>
          </cell>
          <cell r="R27">
            <v>493</v>
          </cell>
          <cell r="V27">
            <v>165</v>
          </cell>
          <cell r="Y27">
            <v>122</v>
          </cell>
        </row>
        <row r="28">
          <cell r="F28">
            <v>442</v>
          </cell>
          <cell r="I28">
            <v>118</v>
          </cell>
          <cell r="L28">
            <v>17</v>
          </cell>
          <cell r="O28">
            <v>2</v>
          </cell>
          <cell r="R28">
            <v>439</v>
          </cell>
          <cell r="V28">
            <v>128</v>
          </cell>
          <cell r="Y28">
            <v>110</v>
          </cell>
        </row>
      </sheetData>
      <sheetData sheetId="2"/>
      <sheetData sheetId="3">
        <row r="8">
          <cell r="F8">
            <v>115</v>
          </cell>
          <cell r="I8">
            <v>24</v>
          </cell>
          <cell r="L8">
            <v>5</v>
          </cell>
          <cell r="O8">
            <v>6</v>
          </cell>
          <cell r="R8">
            <v>111</v>
          </cell>
          <cell r="V8">
            <v>41</v>
          </cell>
          <cell r="Y8">
            <v>36</v>
          </cell>
        </row>
        <row r="9">
          <cell r="F9">
            <v>58</v>
          </cell>
          <cell r="I9">
            <v>11</v>
          </cell>
          <cell r="L9">
            <v>3</v>
          </cell>
          <cell r="O9">
            <v>1</v>
          </cell>
          <cell r="R9">
            <v>49</v>
          </cell>
          <cell r="V9">
            <v>21</v>
          </cell>
          <cell r="Y9">
            <v>18</v>
          </cell>
        </row>
        <row r="10">
          <cell r="F10">
            <v>38</v>
          </cell>
          <cell r="I10">
            <v>8</v>
          </cell>
          <cell r="L10">
            <v>0</v>
          </cell>
          <cell r="O10">
            <v>1</v>
          </cell>
          <cell r="R10">
            <v>36</v>
          </cell>
          <cell r="V10">
            <v>17</v>
          </cell>
          <cell r="Y10">
            <v>13</v>
          </cell>
        </row>
        <row r="11">
          <cell r="F11">
            <v>84</v>
          </cell>
          <cell r="I11">
            <v>12</v>
          </cell>
          <cell r="L11">
            <v>5</v>
          </cell>
          <cell r="O11">
            <v>0</v>
          </cell>
          <cell r="R11">
            <v>81</v>
          </cell>
          <cell r="V11">
            <v>39</v>
          </cell>
          <cell r="Y11">
            <v>37</v>
          </cell>
        </row>
        <row r="12">
          <cell r="F12">
            <v>41</v>
          </cell>
          <cell r="I12">
            <v>12</v>
          </cell>
          <cell r="L12">
            <v>3</v>
          </cell>
          <cell r="O12">
            <v>1</v>
          </cell>
          <cell r="R12">
            <v>39</v>
          </cell>
          <cell r="V12">
            <v>18</v>
          </cell>
          <cell r="Y12">
            <v>16</v>
          </cell>
        </row>
        <row r="13">
          <cell r="F13">
            <v>54</v>
          </cell>
          <cell r="I13">
            <v>12</v>
          </cell>
          <cell r="L13">
            <v>4</v>
          </cell>
          <cell r="O13">
            <v>0</v>
          </cell>
          <cell r="R13">
            <v>46</v>
          </cell>
          <cell r="V13">
            <v>22</v>
          </cell>
          <cell r="Y13">
            <v>16</v>
          </cell>
        </row>
        <row r="14">
          <cell r="F14">
            <v>33</v>
          </cell>
          <cell r="I14">
            <v>6</v>
          </cell>
          <cell r="L14">
            <v>1</v>
          </cell>
          <cell r="O14">
            <v>0</v>
          </cell>
          <cell r="R14">
            <v>27</v>
          </cell>
          <cell r="V14">
            <v>17</v>
          </cell>
          <cell r="Y14">
            <v>17</v>
          </cell>
        </row>
        <row r="15">
          <cell r="F15">
            <v>55</v>
          </cell>
          <cell r="I15">
            <v>13</v>
          </cell>
          <cell r="L15">
            <v>4</v>
          </cell>
          <cell r="O15">
            <v>0</v>
          </cell>
          <cell r="R15">
            <v>46</v>
          </cell>
          <cell r="V15">
            <v>25</v>
          </cell>
          <cell r="Y15">
            <v>19</v>
          </cell>
        </row>
        <row r="16">
          <cell r="F16">
            <v>63</v>
          </cell>
          <cell r="I16">
            <v>20</v>
          </cell>
          <cell r="L16">
            <v>2</v>
          </cell>
          <cell r="O16">
            <v>0</v>
          </cell>
          <cell r="R16">
            <v>63</v>
          </cell>
          <cell r="V16">
            <v>19</v>
          </cell>
          <cell r="Y16">
            <v>16</v>
          </cell>
        </row>
        <row r="17">
          <cell r="F17">
            <v>52</v>
          </cell>
          <cell r="I17">
            <v>16</v>
          </cell>
          <cell r="L17">
            <v>2</v>
          </cell>
          <cell r="O17">
            <v>2</v>
          </cell>
          <cell r="R17">
            <v>42</v>
          </cell>
          <cell r="V17">
            <v>18</v>
          </cell>
          <cell r="Y17">
            <v>13</v>
          </cell>
        </row>
        <row r="18">
          <cell r="F18">
            <v>63</v>
          </cell>
          <cell r="I18">
            <v>17</v>
          </cell>
          <cell r="L18">
            <v>2</v>
          </cell>
          <cell r="O18">
            <v>1</v>
          </cell>
          <cell r="R18">
            <v>53</v>
          </cell>
          <cell r="V18">
            <v>19</v>
          </cell>
          <cell r="Y18">
            <v>17</v>
          </cell>
        </row>
        <row r="19">
          <cell r="F19">
            <v>105</v>
          </cell>
          <cell r="I19">
            <v>13</v>
          </cell>
          <cell r="L19">
            <v>1</v>
          </cell>
          <cell r="O19">
            <v>1</v>
          </cell>
          <cell r="R19">
            <v>100</v>
          </cell>
          <cell r="V19">
            <v>54</v>
          </cell>
          <cell r="Y19">
            <v>46</v>
          </cell>
        </row>
        <row r="20">
          <cell r="F20">
            <v>37</v>
          </cell>
          <cell r="I20">
            <v>12</v>
          </cell>
          <cell r="L20">
            <v>3</v>
          </cell>
          <cell r="O20">
            <v>8</v>
          </cell>
          <cell r="R20">
            <v>29</v>
          </cell>
          <cell r="V20">
            <v>12</v>
          </cell>
          <cell r="Y20">
            <v>10</v>
          </cell>
        </row>
        <row r="21">
          <cell r="F21">
            <v>33</v>
          </cell>
          <cell r="I21">
            <v>7</v>
          </cell>
          <cell r="L21">
            <v>2</v>
          </cell>
          <cell r="O21">
            <v>3</v>
          </cell>
          <cell r="R21">
            <v>31</v>
          </cell>
          <cell r="V21">
            <v>13</v>
          </cell>
          <cell r="Y21">
            <v>12</v>
          </cell>
        </row>
        <row r="22">
          <cell r="F22">
            <v>35</v>
          </cell>
          <cell r="I22">
            <v>7</v>
          </cell>
          <cell r="L22">
            <v>0</v>
          </cell>
          <cell r="O22">
            <v>0</v>
          </cell>
          <cell r="R22">
            <v>35</v>
          </cell>
          <cell r="V22">
            <v>14</v>
          </cell>
          <cell r="Y22">
            <v>10</v>
          </cell>
        </row>
        <row r="23">
          <cell r="F23">
            <v>44</v>
          </cell>
          <cell r="I23">
            <v>6</v>
          </cell>
          <cell r="L23">
            <v>2</v>
          </cell>
          <cell r="O23">
            <v>0</v>
          </cell>
          <cell r="R23">
            <v>40</v>
          </cell>
          <cell r="V23">
            <v>19</v>
          </cell>
          <cell r="Y23">
            <v>15</v>
          </cell>
        </row>
        <row r="24">
          <cell r="F24">
            <v>37</v>
          </cell>
          <cell r="I24">
            <v>11</v>
          </cell>
          <cell r="L24">
            <v>5</v>
          </cell>
          <cell r="O24">
            <v>6</v>
          </cell>
          <cell r="R24">
            <v>30</v>
          </cell>
          <cell r="V24">
            <v>10</v>
          </cell>
          <cell r="Y24">
            <v>9</v>
          </cell>
        </row>
        <row r="25">
          <cell r="F25">
            <v>82</v>
          </cell>
          <cell r="I25">
            <v>19</v>
          </cell>
          <cell r="L25">
            <v>7</v>
          </cell>
          <cell r="O25">
            <v>13</v>
          </cell>
          <cell r="R25">
            <v>78</v>
          </cell>
          <cell r="V25">
            <v>20</v>
          </cell>
          <cell r="Y25">
            <v>17</v>
          </cell>
        </row>
        <row r="26">
          <cell r="F26">
            <v>502</v>
          </cell>
          <cell r="I26">
            <v>75</v>
          </cell>
          <cell r="L26">
            <v>12</v>
          </cell>
          <cell r="O26">
            <v>1</v>
          </cell>
          <cell r="R26">
            <v>416</v>
          </cell>
          <cell r="V26">
            <v>181</v>
          </cell>
          <cell r="Y26">
            <v>155</v>
          </cell>
        </row>
        <row r="27">
          <cell r="F27">
            <v>228</v>
          </cell>
          <cell r="I27">
            <v>58</v>
          </cell>
          <cell r="L27">
            <v>12</v>
          </cell>
          <cell r="O27">
            <v>10</v>
          </cell>
          <cell r="R27">
            <v>223</v>
          </cell>
          <cell r="V27">
            <v>90</v>
          </cell>
          <cell r="Y27">
            <v>66</v>
          </cell>
        </row>
        <row r="28">
          <cell r="F28">
            <v>139</v>
          </cell>
          <cell r="I28">
            <v>36</v>
          </cell>
          <cell r="L28">
            <v>8</v>
          </cell>
          <cell r="O28">
            <v>0</v>
          </cell>
          <cell r="R28">
            <v>138</v>
          </cell>
          <cell r="V28">
            <v>40</v>
          </cell>
          <cell r="Y28">
            <v>35</v>
          </cell>
        </row>
      </sheetData>
      <sheetData sheetId="4"/>
      <sheetData sheetId="5">
        <row r="8">
          <cell r="F8">
            <v>17</v>
          </cell>
          <cell r="I8">
            <v>1</v>
          </cell>
          <cell r="L8">
            <v>0</v>
          </cell>
          <cell r="O8">
            <v>0</v>
          </cell>
          <cell r="R8">
            <v>16</v>
          </cell>
          <cell r="V8">
            <v>11</v>
          </cell>
          <cell r="Y8">
            <v>11</v>
          </cell>
        </row>
        <row r="9">
          <cell r="F9">
            <v>16</v>
          </cell>
          <cell r="I9">
            <v>5</v>
          </cell>
          <cell r="L9">
            <v>0</v>
          </cell>
          <cell r="O9">
            <v>1</v>
          </cell>
          <cell r="R9">
            <v>13</v>
          </cell>
          <cell r="V9">
            <v>5</v>
          </cell>
          <cell r="Y9">
            <v>5</v>
          </cell>
        </row>
        <row r="10">
          <cell r="F10">
            <v>18</v>
          </cell>
          <cell r="I10">
            <v>4</v>
          </cell>
          <cell r="L10">
            <v>0</v>
          </cell>
          <cell r="O10">
            <v>0</v>
          </cell>
          <cell r="R10">
            <v>18</v>
          </cell>
          <cell r="V10">
            <v>7</v>
          </cell>
          <cell r="Y10">
            <v>6</v>
          </cell>
        </row>
        <row r="11">
          <cell r="F11">
            <v>17</v>
          </cell>
          <cell r="I11">
            <v>2</v>
          </cell>
          <cell r="L11">
            <v>1</v>
          </cell>
          <cell r="O11">
            <v>0</v>
          </cell>
          <cell r="R11">
            <v>13</v>
          </cell>
          <cell r="V11">
            <v>4</v>
          </cell>
          <cell r="Y11">
            <v>4</v>
          </cell>
        </row>
        <row r="12">
          <cell r="F12">
            <v>18</v>
          </cell>
          <cell r="I12">
            <v>6</v>
          </cell>
          <cell r="L12">
            <v>0</v>
          </cell>
          <cell r="O12">
            <v>0</v>
          </cell>
          <cell r="R12">
            <v>17</v>
          </cell>
          <cell r="V12">
            <v>8</v>
          </cell>
          <cell r="Y12">
            <v>7</v>
          </cell>
        </row>
        <row r="13">
          <cell r="F13">
            <v>7</v>
          </cell>
          <cell r="I13">
            <v>0</v>
          </cell>
          <cell r="L13">
            <v>0</v>
          </cell>
          <cell r="O13">
            <v>0</v>
          </cell>
          <cell r="R13">
            <v>5</v>
          </cell>
          <cell r="V13">
            <v>1</v>
          </cell>
          <cell r="Y13">
            <v>1</v>
          </cell>
        </row>
        <row r="14">
          <cell r="F14">
            <v>5</v>
          </cell>
          <cell r="I14">
            <v>1</v>
          </cell>
          <cell r="L14">
            <v>0</v>
          </cell>
          <cell r="O14">
            <v>1</v>
          </cell>
          <cell r="R14">
            <v>4</v>
          </cell>
          <cell r="V14">
            <v>1</v>
          </cell>
          <cell r="Y14">
            <v>1</v>
          </cell>
        </row>
        <row r="15">
          <cell r="F15">
            <v>1</v>
          </cell>
          <cell r="I15">
            <v>1</v>
          </cell>
          <cell r="L15">
            <v>0</v>
          </cell>
          <cell r="O15">
            <v>0</v>
          </cell>
          <cell r="R15">
            <v>1</v>
          </cell>
          <cell r="V15">
            <v>0</v>
          </cell>
          <cell r="Y15">
            <v>0</v>
          </cell>
        </row>
        <row r="16">
          <cell r="F16">
            <v>4</v>
          </cell>
          <cell r="I16">
            <v>0</v>
          </cell>
          <cell r="L16">
            <v>0</v>
          </cell>
          <cell r="O16">
            <v>1</v>
          </cell>
          <cell r="R16">
            <v>4</v>
          </cell>
          <cell r="V16">
            <v>3</v>
          </cell>
          <cell r="Y16">
            <v>3</v>
          </cell>
        </row>
        <row r="17">
          <cell r="F17">
            <v>3</v>
          </cell>
          <cell r="I17">
            <v>0</v>
          </cell>
          <cell r="L17">
            <v>0</v>
          </cell>
          <cell r="O17">
            <v>0</v>
          </cell>
          <cell r="R17">
            <v>2</v>
          </cell>
          <cell r="V17">
            <v>0</v>
          </cell>
          <cell r="Y17">
            <v>0</v>
          </cell>
        </row>
        <row r="18">
          <cell r="F18">
            <v>0</v>
          </cell>
          <cell r="I18">
            <v>0</v>
          </cell>
          <cell r="L18">
            <v>0</v>
          </cell>
          <cell r="O18">
            <v>0</v>
          </cell>
          <cell r="R18">
            <v>0</v>
          </cell>
          <cell r="V18">
            <v>0</v>
          </cell>
          <cell r="Y18">
            <v>0</v>
          </cell>
        </row>
        <row r="19">
          <cell r="F19">
            <v>16</v>
          </cell>
          <cell r="I19">
            <v>4</v>
          </cell>
          <cell r="L19">
            <v>0</v>
          </cell>
          <cell r="O19">
            <v>0</v>
          </cell>
          <cell r="R19">
            <v>16</v>
          </cell>
          <cell r="V19">
            <v>8</v>
          </cell>
          <cell r="Y19">
            <v>7</v>
          </cell>
        </row>
        <row r="20">
          <cell r="F20">
            <v>3</v>
          </cell>
          <cell r="I20">
            <v>0</v>
          </cell>
          <cell r="L20">
            <v>0</v>
          </cell>
          <cell r="O20">
            <v>0</v>
          </cell>
          <cell r="R20">
            <v>3</v>
          </cell>
          <cell r="V20">
            <v>3</v>
          </cell>
          <cell r="Y20">
            <v>3</v>
          </cell>
        </row>
        <row r="21">
          <cell r="F21">
            <v>5</v>
          </cell>
          <cell r="I21">
            <v>1</v>
          </cell>
          <cell r="L21">
            <v>0</v>
          </cell>
          <cell r="O21">
            <v>0</v>
          </cell>
          <cell r="R21">
            <v>4</v>
          </cell>
          <cell r="V21">
            <v>1</v>
          </cell>
          <cell r="Y21">
            <v>1</v>
          </cell>
        </row>
        <row r="22">
          <cell r="F22">
            <v>0</v>
          </cell>
          <cell r="I22">
            <v>0</v>
          </cell>
          <cell r="L22">
            <v>0</v>
          </cell>
          <cell r="O22">
            <v>0</v>
          </cell>
          <cell r="R22">
            <v>0</v>
          </cell>
          <cell r="V22">
            <v>0</v>
          </cell>
          <cell r="Y22">
            <v>0</v>
          </cell>
        </row>
        <row r="23">
          <cell r="F23">
            <v>13</v>
          </cell>
          <cell r="I23">
            <v>4</v>
          </cell>
          <cell r="L23">
            <v>0</v>
          </cell>
          <cell r="O23">
            <v>1</v>
          </cell>
          <cell r="R23">
            <v>0</v>
          </cell>
          <cell r="V23">
            <v>5</v>
          </cell>
          <cell r="Y23">
            <v>3</v>
          </cell>
        </row>
        <row r="24">
          <cell r="F24">
            <v>2</v>
          </cell>
          <cell r="I24">
            <v>1</v>
          </cell>
          <cell r="L24">
            <v>0</v>
          </cell>
          <cell r="O24">
            <v>0</v>
          </cell>
          <cell r="R24">
            <v>13</v>
          </cell>
          <cell r="V24">
            <v>0</v>
          </cell>
          <cell r="Y24">
            <v>0</v>
          </cell>
        </row>
        <row r="25">
          <cell r="F25">
            <v>0</v>
          </cell>
          <cell r="I25">
            <v>0</v>
          </cell>
          <cell r="L25">
            <v>0</v>
          </cell>
          <cell r="O25">
            <v>0</v>
          </cell>
          <cell r="R25">
            <v>2</v>
          </cell>
          <cell r="V25">
            <v>0</v>
          </cell>
          <cell r="Y25">
            <v>0</v>
          </cell>
        </row>
        <row r="26">
          <cell r="F26">
            <v>283</v>
          </cell>
          <cell r="I26">
            <v>57</v>
          </cell>
          <cell r="L26">
            <v>3</v>
          </cell>
          <cell r="O26">
            <v>0</v>
          </cell>
          <cell r="R26">
            <v>195</v>
          </cell>
          <cell r="V26">
            <v>116</v>
          </cell>
          <cell r="Y26">
            <v>96</v>
          </cell>
        </row>
        <row r="27">
          <cell r="F27">
            <v>29</v>
          </cell>
          <cell r="I27">
            <v>7</v>
          </cell>
          <cell r="L27">
            <v>0</v>
          </cell>
          <cell r="O27">
            <v>0</v>
          </cell>
          <cell r="R27">
            <v>27</v>
          </cell>
          <cell r="V27">
            <v>14</v>
          </cell>
          <cell r="Y27">
            <v>13</v>
          </cell>
        </row>
        <row r="28">
          <cell r="F28">
            <v>37</v>
          </cell>
          <cell r="I28">
            <v>5</v>
          </cell>
          <cell r="L28">
            <v>1</v>
          </cell>
          <cell r="O28">
            <v>0</v>
          </cell>
          <cell r="R28">
            <v>37</v>
          </cell>
          <cell r="V28">
            <v>16</v>
          </cell>
          <cell r="Y28">
            <v>15</v>
          </cell>
        </row>
      </sheetData>
      <sheetData sheetId="6"/>
      <sheetData sheetId="7">
        <row r="8">
          <cell r="F8">
            <v>7</v>
          </cell>
          <cell r="I8">
            <v>0</v>
          </cell>
          <cell r="L8">
            <v>0</v>
          </cell>
          <cell r="O8">
            <v>0</v>
          </cell>
          <cell r="R8">
            <v>7</v>
          </cell>
          <cell r="V8">
            <v>1</v>
          </cell>
          <cell r="Y8">
            <v>1</v>
          </cell>
        </row>
        <row r="9">
          <cell r="F9">
            <v>1</v>
          </cell>
          <cell r="I9">
            <v>0</v>
          </cell>
          <cell r="L9">
            <v>0</v>
          </cell>
          <cell r="O9">
            <v>0</v>
          </cell>
          <cell r="R9">
            <v>1</v>
          </cell>
          <cell r="V9">
            <v>0</v>
          </cell>
          <cell r="Y9">
            <v>0</v>
          </cell>
        </row>
        <row r="10">
          <cell r="F10">
            <v>2</v>
          </cell>
          <cell r="I10">
            <v>2</v>
          </cell>
          <cell r="L10">
            <v>0</v>
          </cell>
          <cell r="O10">
            <v>0</v>
          </cell>
          <cell r="R10">
            <v>2</v>
          </cell>
          <cell r="V10">
            <v>0</v>
          </cell>
          <cell r="Y10">
            <v>0</v>
          </cell>
        </row>
        <row r="11">
          <cell r="F11">
            <v>3</v>
          </cell>
          <cell r="I11">
            <v>0</v>
          </cell>
          <cell r="L11">
            <v>0</v>
          </cell>
          <cell r="O11">
            <v>0</v>
          </cell>
          <cell r="R11">
            <v>2</v>
          </cell>
          <cell r="V11">
            <v>1</v>
          </cell>
          <cell r="Y11">
            <v>0</v>
          </cell>
        </row>
        <row r="12">
          <cell r="F12">
            <v>6</v>
          </cell>
          <cell r="I12">
            <v>0</v>
          </cell>
          <cell r="L12">
            <v>0</v>
          </cell>
          <cell r="O12">
            <v>1</v>
          </cell>
          <cell r="R12">
            <v>6</v>
          </cell>
          <cell r="V12">
            <v>3</v>
          </cell>
          <cell r="Y12">
            <v>3</v>
          </cell>
        </row>
        <row r="13">
          <cell r="F13">
            <v>5</v>
          </cell>
          <cell r="I13">
            <v>0</v>
          </cell>
          <cell r="L13">
            <v>0</v>
          </cell>
          <cell r="O13">
            <v>0</v>
          </cell>
          <cell r="R13">
            <v>5</v>
          </cell>
          <cell r="V13">
            <v>2</v>
          </cell>
          <cell r="Y13">
            <v>2</v>
          </cell>
        </row>
        <row r="14">
          <cell r="F14">
            <v>4</v>
          </cell>
          <cell r="I14">
            <v>0</v>
          </cell>
          <cell r="L14">
            <v>0</v>
          </cell>
          <cell r="O14">
            <v>0</v>
          </cell>
          <cell r="R14">
            <v>3</v>
          </cell>
          <cell r="V14">
            <v>2</v>
          </cell>
          <cell r="Y14">
            <v>2</v>
          </cell>
        </row>
        <row r="15">
          <cell r="F15">
            <v>1</v>
          </cell>
          <cell r="I15">
            <v>1</v>
          </cell>
          <cell r="L15">
            <v>0</v>
          </cell>
          <cell r="O15">
            <v>0</v>
          </cell>
          <cell r="R15">
            <v>1</v>
          </cell>
          <cell r="V15">
            <v>0</v>
          </cell>
          <cell r="Y15">
            <v>0</v>
          </cell>
        </row>
        <row r="16">
          <cell r="F16">
            <v>3</v>
          </cell>
          <cell r="I16">
            <v>1</v>
          </cell>
          <cell r="L16">
            <v>0</v>
          </cell>
          <cell r="O16">
            <v>0</v>
          </cell>
          <cell r="R16">
            <v>3</v>
          </cell>
          <cell r="V16">
            <v>0</v>
          </cell>
          <cell r="Y16">
            <v>0</v>
          </cell>
        </row>
        <row r="17">
          <cell r="F17">
            <v>3</v>
          </cell>
          <cell r="I17">
            <v>2</v>
          </cell>
          <cell r="L17">
            <v>0</v>
          </cell>
          <cell r="O17">
            <v>0</v>
          </cell>
          <cell r="R17">
            <v>3</v>
          </cell>
          <cell r="V17">
            <v>1</v>
          </cell>
          <cell r="Y17">
            <v>0</v>
          </cell>
        </row>
        <row r="18">
          <cell r="F18">
            <v>2</v>
          </cell>
          <cell r="I18">
            <v>0</v>
          </cell>
          <cell r="L18">
            <v>0</v>
          </cell>
          <cell r="O18">
            <v>0</v>
          </cell>
          <cell r="R18">
            <v>2</v>
          </cell>
          <cell r="V18">
            <v>1</v>
          </cell>
          <cell r="Y18">
            <v>0</v>
          </cell>
        </row>
        <row r="19">
          <cell r="F19">
            <v>9</v>
          </cell>
          <cell r="I19">
            <v>5</v>
          </cell>
          <cell r="L19">
            <v>1</v>
          </cell>
          <cell r="O19">
            <v>0</v>
          </cell>
          <cell r="R19">
            <v>9</v>
          </cell>
          <cell r="V19">
            <v>1</v>
          </cell>
          <cell r="Y19">
            <v>1</v>
          </cell>
        </row>
        <row r="20">
          <cell r="F20">
            <v>1</v>
          </cell>
          <cell r="I20">
            <v>0</v>
          </cell>
          <cell r="L20">
            <v>0</v>
          </cell>
          <cell r="O20">
            <v>0</v>
          </cell>
          <cell r="R20">
            <v>1</v>
          </cell>
          <cell r="V20">
            <v>1</v>
          </cell>
          <cell r="Y20">
            <v>0</v>
          </cell>
        </row>
        <row r="21">
          <cell r="F21">
            <v>1</v>
          </cell>
          <cell r="I21">
            <v>0</v>
          </cell>
          <cell r="L21">
            <v>0</v>
          </cell>
          <cell r="O21">
            <v>0</v>
          </cell>
          <cell r="R21">
            <v>1</v>
          </cell>
          <cell r="V21">
            <v>0</v>
          </cell>
          <cell r="Y21">
            <v>0</v>
          </cell>
        </row>
        <row r="22">
          <cell r="F22">
            <v>4</v>
          </cell>
          <cell r="I22">
            <v>2</v>
          </cell>
          <cell r="L22">
            <v>0</v>
          </cell>
          <cell r="O22">
            <v>0</v>
          </cell>
          <cell r="R22">
            <v>4</v>
          </cell>
          <cell r="V22">
            <v>1</v>
          </cell>
          <cell r="Y22">
            <v>1</v>
          </cell>
        </row>
        <row r="23">
          <cell r="F23">
            <v>5</v>
          </cell>
          <cell r="I23">
            <v>4</v>
          </cell>
          <cell r="L23">
            <v>0</v>
          </cell>
          <cell r="O23">
            <v>2</v>
          </cell>
          <cell r="R23">
            <v>2</v>
          </cell>
          <cell r="V23">
            <v>1</v>
          </cell>
          <cell r="Y23">
            <v>1</v>
          </cell>
        </row>
        <row r="24">
          <cell r="F24">
            <v>4</v>
          </cell>
          <cell r="I24">
            <v>1</v>
          </cell>
          <cell r="L24">
            <v>0</v>
          </cell>
          <cell r="O24">
            <v>0</v>
          </cell>
          <cell r="R24">
            <v>4</v>
          </cell>
          <cell r="V24">
            <v>0</v>
          </cell>
          <cell r="Y24">
            <v>0</v>
          </cell>
        </row>
        <row r="25">
          <cell r="F25">
            <v>1</v>
          </cell>
          <cell r="I25">
            <v>0</v>
          </cell>
          <cell r="L25">
            <v>0</v>
          </cell>
          <cell r="O25">
            <v>1</v>
          </cell>
          <cell r="R25">
            <v>1</v>
          </cell>
          <cell r="V25">
            <v>1</v>
          </cell>
          <cell r="Y25">
            <v>1</v>
          </cell>
        </row>
        <row r="26">
          <cell r="F26">
            <v>65</v>
          </cell>
          <cell r="I26">
            <v>15</v>
          </cell>
          <cell r="L26">
            <v>4</v>
          </cell>
          <cell r="O26">
            <v>0</v>
          </cell>
          <cell r="R26">
            <v>42</v>
          </cell>
          <cell r="V26">
            <v>23</v>
          </cell>
          <cell r="Y26">
            <v>11</v>
          </cell>
        </row>
        <row r="27">
          <cell r="F27">
            <v>4</v>
          </cell>
          <cell r="I27">
            <v>0</v>
          </cell>
          <cell r="L27">
            <v>0</v>
          </cell>
          <cell r="O27">
            <v>1</v>
          </cell>
          <cell r="R27">
            <v>4</v>
          </cell>
          <cell r="V27">
            <v>1</v>
          </cell>
          <cell r="Y27">
            <v>1</v>
          </cell>
        </row>
        <row r="28">
          <cell r="F28">
            <v>18</v>
          </cell>
          <cell r="I28">
            <v>9</v>
          </cell>
          <cell r="L28">
            <v>1</v>
          </cell>
          <cell r="O28">
            <v>0</v>
          </cell>
          <cell r="R28">
            <v>17</v>
          </cell>
          <cell r="V28">
            <v>2</v>
          </cell>
          <cell r="Y28">
            <v>0</v>
          </cell>
        </row>
      </sheetData>
      <sheetData sheetId="8"/>
      <sheetData sheetId="9">
        <row r="8">
          <cell r="F8">
            <v>547</v>
          </cell>
          <cell r="I8">
            <v>197</v>
          </cell>
          <cell r="L8">
            <v>46</v>
          </cell>
          <cell r="O8">
            <v>26</v>
          </cell>
          <cell r="R8">
            <v>531</v>
          </cell>
          <cell r="V8">
            <v>142</v>
          </cell>
          <cell r="Y8">
            <v>123</v>
          </cell>
        </row>
        <row r="9">
          <cell r="F9">
            <v>206</v>
          </cell>
          <cell r="I9">
            <v>89</v>
          </cell>
          <cell r="L9">
            <v>5</v>
          </cell>
          <cell r="O9">
            <v>15</v>
          </cell>
          <cell r="R9">
            <v>182</v>
          </cell>
          <cell r="V9">
            <v>53</v>
          </cell>
          <cell r="Y9">
            <v>43</v>
          </cell>
        </row>
        <row r="10">
          <cell r="F10">
            <v>181</v>
          </cell>
          <cell r="I10">
            <v>69</v>
          </cell>
          <cell r="L10">
            <v>10</v>
          </cell>
          <cell r="O10">
            <v>13</v>
          </cell>
          <cell r="R10">
            <v>171</v>
          </cell>
          <cell r="V10">
            <v>54</v>
          </cell>
          <cell r="Y10">
            <v>36</v>
          </cell>
        </row>
        <row r="11">
          <cell r="F11">
            <v>338</v>
          </cell>
          <cell r="I11">
            <v>100</v>
          </cell>
          <cell r="L11">
            <v>23</v>
          </cell>
          <cell r="O11">
            <v>2</v>
          </cell>
          <cell r="R11">
            <v>325</v>
          </cell>
          <cell r="V11">
            <v>90</v>
          </cell>
          <cell r="Y11">
            <v>57</v>
          </cell>
        </row>
        <row r="12">
          <cell r="F12">
            <v>257</v>
          </cell>
          <cell r="I12">
            <v>87</v>
          </cell>
          <cell r="L12">
            <v>15</v>
          </cell>
          <cell r="O12">
            <v>23</v>
          </cell>
          <cell r="R12">
            <v>233</v>
          </cell>
          <cell r="V12">
            <v>68</v>
          </cell>
          <cell r="Y12">
            <v>54</v>
          </cell>
        </row>
        <row r="13">
          <cell r="F13">
            <v>259</v>
          </cell>
          <cell r="I13">
            <v>69</v>
          </cell>
          <cell r="L13">
            <v>9</v>
          </cell>
          <cell r="O13">
            <v>3</v>
          </cell>
          <cell r="R13">
            <v>225</v>
          </cell>
          <cell r="V13">
            <v>77</v>
          </cell>
          <cell r="Y13">
            <v>57</v>
          </cell>
        </row>
        <row r="14">
          <cell r="F14">
            <v>89</v>
          </cell>
          <cell r="I14">
            <v>26</v>
          </cell>
          <cell r="L14">
            <v>3</v>
          </cell>
          <cell r="O14">
            <v>8</v>
          </cell>
          <cell r="R14">
            <v>76</v>
          </cell>
          <cell r="V14">
            <v>34</v>
          </cell>
          <cell r="Y14">
            <v>29</v>
          </cell>
        </row>
        <row r="15">
          <cell r="F15">
            <v>288</v>
          </cell>
          <cell r="I15">
            <v>104</v>
          </cell>
          <cell r="L15">
            <v>23</v>
          </cell>
          <cell r="O15">
            <v>13</v>
          </cell>
          <cell r="R15">
            <v>260</v>
          </cell>
          <cell r="V15">
            <v>65</v>
          </cell>
          <cell r="Y15">
            <v>49</v>
          </cell>
        </row>
        <row r="16">
          <cell r="F16">
            <v>179</v>
          </cell>
          <cell r="I16">
            <v>56</v>
          </cell>
          <cell r="L16">
            <v>15</v>
          </cell>
          <cell r="O16">
            <v>18</v>
          </cell>
          <cell r="R16">
            <v>177</v>
          </cell>
          <cell r="V16">
            <v>52</v>
          </cell>
          <cell r="Y16">
            <v>45</v>
          </cell>
        </row>
        <row r="17">
          <cell r="F17">
            <v>296</v>
          </cell>
          <cell r="I17">
            <v>121</v>
          </cell>
          <cell r="L17">
            <v>12</v>
          </cell>
          <cell r="O17">
            <v>3</v>
          </cell>
          <cell r="R17">
            <v>255</v>
          </cell>
          <cell r="V17">
            <v>66</v>
          </cell>
          <cell r="Y17">
            <v>50</v>
          </cell>
        </row>
        <row r="18">
          <cell r="F18">
            <v>252</v>
          </cell>
          <cell r="I18">
            <v>94</v>
          </cell>
          <cell r="L18">
            <v>10</v>
          </cell>
          <cell r="O18">
            <v>11</v>
          </cell>
          <cell r="R18">
            <v>227</v>
          </cell>
          <cell r="V18">
            <v>64</v>
          </cell>
          <cell r="Y18">
            <v>44</v>
          </cell>
        </row>
        <row r="19">
          <cell r="F19">
            <v>508</v>
          </cell>
          <cell r="I19">
            <v>182</v>
          </cell>
          <cell r="L19">
            <v>19</v>
          </cell>
          <cell r="O19">
            <v>32</v>
          </cell>
          <cell r="R19">
            <v>477</v>
          </cell>
          <cell r="V19">
            <v>121</v>
          </cell>
          <cell r="Y19">
            <v>100</v>
          </cell>
        </row>
        <row r="20">
          <cell r="F20">
            <v>152</v>
          </cell>
          <cell r="I20">
            <v>74</v>
          </cell>
          <cell r="L20">
            <v>10</v>
          </cell>
          <cell r="O20">
            <v>23</v>
          </cell>
          <cell r="R20">
            <v>139</v>
          </cell>
          <cell r="V20">
            <v>25</v>
          </cell>
          <cell r="Y20">
            <v>21</v>
          </cell>
        </row>
        <row r="21">
          <cell r="F21">
            <v>243</v>
          </cell>
          <cell r="I21">
            <v>112</v>
          </cell>
          <cell r="L21">
            <v>14</v>
          </cell>
          <cell r="O21">
            <v>19</v>
          </cell>
          <cell r="R21">
            <v>200</v>
          </cell>
          <cell r="V21">
            <v>42</v>
          </cell>
          <cell r="Y21">
            <v>32</v>
          </cell>
        </row>
        <row r="22">
          <cell r="F22">
            <v>272</v>
          </cell>
          <cell r="I22">
            <v>71</v>
          </cell>
          <cell r="L22">
            <v>11</v>
          </cell>
          <cell r="O22">
            <v>3</v>
          </cell>
          <cell r="R22">
            <v>270</v>
          </cell>
          <cell r="V22">
            <v>85</v>
          </cell>
          <cell r="Y22">
            <v>71</v>
          </cell>
        </row>
        <row r="23">
          <cell r="F23">
            <v>230</v>
          </cell>
          <cell r="I23">
            <v>44</v>
          </cell>
          <cell r="L23">
            <v>7</v>
          </cell>
          <cell r="O23">
            <v>5</v>
          </cell>
          <cell r="R23">
            <v>166</v>
          </cell>
          <cell r="V23">
            <v>82</v>
          </cell>
          <cell r="Y23">
            <v>61</v>
          </cell>
        </row>
        <row r="24">
          <cell r="F24">
            <v>200</v>
          </cell>
          <cell r="I24">
            <v>85</v>
          </cell>
          <cell r="L24">
            <v>9</v>
          </cell>
          <cell r="O24">
            <v>11</v>
          </cell>
          <cell r="R24">
            <v>176</v>
          </cell>
          <cell r="V24">
            <v>68</v>
          </cell>
          <cell r="Y24">
            <v>57</v>
          </cell>
        </row>
        <row r="25">
          <cell r="F25">
            <v>327</v>
          </cell>
          <cell r="I25">
            <v>85</v>
          </cell>
          <cell r="L25">
            <v>7</v>
          </cell>
          <cell r="O25">
            <v>31</v>
          </cell>
          <cell r="R25">
            <v>301</v>
          </cell>
          <cell r="V25">
            <v>58</v>
          </cell>
          <cell r="Y25">
            <v>49</v>
          </cell>
        </row>
        <row r="26">
          <cell r="F26">
            <v>2507</v>
          </cell>
          <cell r="I26">
            <v>518</v>
          </cell>
          <cell r="L26">
            <v>69</v>
          </cell>
          <cell r="O26">
            <v>9</v>
          </cell>
          <cell r="R26">
            <v>1852</v>
          </cell>
          <cell r="V26">
            <v>680</v>
          </cell>
          <cell r="Y26">
            <v>510</v>
          </cell>
        </row>
        <row r="27">
          <cell r="F27">
            <v>705</v>
          </cell>
          <cell r="I27">
            <v>224</v>
          </cell>
          <cell r="L27">
            <v>35</v>
          </cell>
          <cell r="O27">
            <v>40</v>
          </cell>
          <cell r="R27">
            <v>682</v>
          </cell>
          <cell r="V27">
            <v>171</v>
          </cell>
          <cell r="Y27">
            <v>127</v>
          </cell>
        </row>
        <row r="28">
          <cell r="F28">
            <v>709</v>
          </cell>
          <cell r="I28">
            <v>305</v>
          </cell>
          <cell r="L28">
            <v>27</v>
          </cell>
          <cell r="O28">
            <v>22</v>
          </cell>
          <cell r="R28">
            <v>689</v>
          </cell>
          <cell r="V28">
            <v>173</v>
          </cell>
          <cell r="Y28">
            <v>137</v>
          </cell>
        </row>
      </sheetData>
      <sheetData sheetId="10"/>
      <sheetData sheetId="11"/>
      <sheetData sheetId="12"/>
      <sheetData sheetId="13"/>
      <sheetData sheetId="14">
        <row r="8">
          <cell r="F8">
            <v>1099</v>
          </cell>
          <cell r="I8">
            <v>401</v>
          </cell>
          <cell r="L8">
            <v>81</v>
          </cell>
          <cell r="O8">
            <v>96</v>
          </cell>
          <cell r="R8">
            <v>1075</v>
          </cell>
          <cell r="V8">
            <v>322</v>
          </cell>
          <cell r="Y8">
            <v>267</v>
          </cell>
        </row>
        <row r="9">
          <cell r="F9">
            <v>434</v>
          </cell>
          <cell r="I9">
            <v>196</v>
          </cell>
          <cell r="L9">
            <v>44</v>
          </cell>
          <cell r="O9">
            <v>81</v>
          </cell>
          <cell r="R9">
            <v>381</v>
          </cell>
          <cell r="V9">
            <v>134</v>
          </cell>
          <cell r="Y9">
            <v>118</v>
          </cell>
        </row>
        <row r="10">
          <cell r="F10">
            <v>398</v>
          </cell>
          <cell r="I10">
            <v>143</v>
          </cell>
          <cell r="L10">
            <v>13</v>
          </cell>
          <cell r="O10">
            <v>12</v>
          </cell>
          <cell r="R10">
            <v>378</v>
          </cell>
          <cell r="V10">
            <v>139</v>
          </cell>
          <cell r="Y10">
            <v>108</v>
          </cell>
        </row>
        <row r="11">
          <cell r="F11">
            <v>796</v>
          </cell>
          <cell r="I11">
            <v>260</v>
          </cell>
          <cell r="L11">
            <v>33</v>
          </cell>
          <cell r="O11">
            <v>32</v>
          </cell>
          <cell r="R11">
            <v>776</v>
          </cell>
          <cell r="V11">
            <v>257</v>
          </cell>
          <cell r="Y11">
            <v>142</v>
          </cell>
        </row>
        <row r="12">
          <cell r="F12">
            <v>392</v>
          </cell>
          <cell r="I12">
            <v>168</v>
          </cell>
          <cell r="L12">
            <v>34</v>
          </cell>
          <cell r="O12">
            <v>47</v>
          </cell>
          <cell r="R12">
            <v>361</v>
          </cell>
          <cell r="V12">
            <v>131</v>
          </cell>
          <cell r="Y12">
            <v>107</v>
          </cell>
        </row>
        <row r="13">
          <cell r="F13">
            <v>521</v>
          </cell>
          <cell r="I13">
            <v>176</v>
          </cell>
          <cell r="L13">
            <v>27</v>
          </cell>
          <cell r="O13">
            <v>38</v>
          </cell>
          <cell r="R13">
            <v>461</v>
          </cell>
          <cell r="V13">
            <v>193</v>
          </cell>
          <cell r="Y13">
            <v>150</v>
          </cell>
        </row>
        <row r="14">
          <cell r="F14">
            <v>219</v>
          </cell>
          <cell r="I14">
            <v>70</v>
          </cell>
          <cell r="L14">
            <v>14</v>
          </cell>
          <cell r="O14">
            <v>20</v>
          </cell>
          <cell r="R14">
            <v>190</v>
          </cell>
          <cell r="V14">
            <v>95</v>
          </cell>
          <cell r="Y14">
            <v>87</v>
          </cell>
        </row>
        <row r="15">
          <cell r="F15">
            <v>477</v>
          </cell>
          <cell r="I15">
            <v>209</v>
          </cell>
          <cell r="L15">
            <v>54</v>
          </cell>
          <cell r="O15">
            <v>57</v>
          </cell>
          <cell r="R15">
            <v>434</v>
          </cell>
          <cell r="V15">
            <v>108</v>
          </cell>
          <cell r="Y15">
            <v>91</v>
          </cell>
        </row>
        <row r="16">
          <cell r="F16">
            <v>316</v>
          </cell>
          <cell r="I16">
            <v>129</v>
          </cell>
          <cell r="L16">
            <v>24</v>
          </cell>
          <cell r="O16">
            <v>10</v>
          </cell>
          <cell r="R16">
            <v>312</v>
          </cell>
          <cell r="V16">
            <v>87</v>
          </cell>
          <cell r="Y16">
            <v>78</v>
          </cell>
        </row>
        <row r="17">
          <cell r="F17">
            <v>693</v>
          </cell>
          <cell r="I17">
            <v>264</v>
          </cell>
          <cell r="L17">
            <v>33</v>
          </cell>
          <cell r="O17">
            <v>16</v>
          </cell>
          <cell r="R17">
            <v>588</v>
          </cell>
          <cell r="V17">
            <v>228</v>
          </cell>
          <cell r="Y17">
            <v>178</v>
          </cell>
        </row>
        <row r="18">
          <cell r="F18">
            <v>571</v>
          </cell>
          <cell r="I18">
            <v>252</v>
          </cell>
          <cell r="L18">
            <v>22</v>
          </cell>
          <cell r="O18">
            <v>17</v>
          </cell>
          <cell r="R18">
            <v>512</v>
          </cell>
          <cell r="V18">
            <v>171</v>
          </cell>
          <cell r="Y18">
            <v>124</v>
          </cell>
        </row>
        <row r="19">
          <cell r="F19">
            <v>857</v>
          </cell>
          <cell r="I19">
            <v>380</v>
          </cell>
          <cell r="L19">
            <v>28</v>
          </cell>
          <cell r="O19">
            <v>26</v>
          </cell>
          <cell r="R19">
            <v>815</v>
          </cell>
          <cell r="V19">
            <v>262</v>
          </cell>
          <cell r="Y19">
            <v>225</v>
          </cell>
        </row>
        <row r="20">
          <cell r="F20">
            <v>21</v>
          </cell>
          <cell r="I20">
            <v>26</v>
          </cell>
          <cell r="L20">
            <v>0</v>
          </cell>
          <cell r="O20">
            <v>2</v>
          </cell>
          <cell r="R20">
            <v>20</v>
          </cell>
          <cell r="V20">
            <v>8</v>
          </cell>
          <cell r="Y20">
            <v>7</v>
          </cell>
        </row>
        <row r="21">
          <cell r="F21">
            <v>512</v>
          </cell>
          <cell r="I21">
            <v>276</v>
          </cell>
          <cell r="L21">
            <v>24</v>
          </cell>
          <cell r="O21">
            <v>23</v>
          </cell>
          <cell r="R21">
            <v>429</v>
          </cell>
          <cell r="V21">
            <v>111</v>
          </cell>
          <cell r="Y21">
            <v>90</v>
          </cell>
        </row>
        <row r="22">
          <cell r="F22">
            <v>467</v>
          </cell>
          <cell r="I22">
            <v>172</v>
          </cell>
          <cell r="L22">
            <v>26</v>
          </cell>
          <cell r="O22">
            <v>1</v>
          </cell>
          <cell r="R22">
            <v>465</v>
          </cell>
          <cell r="V22">
            <v>150</v>
          </cell>
          <cell r="Y22">
            <v>110</v>
          </cell>
        </row>
        <row r="23">
          <cell r="F23">
            <v>476</v>
          </cell>
          <cell r="I23">
            <v>118</v>
          </cell>
          <cell r="L23">
            <v>9</v>
          </cell>
          <cell r="O23">
            <v>15</v>
          </cell>
          <cell r="R23">
            <v>388</v>
          </cell>
          <cell r="V23">
            <v>207</v>
          </cell>
          <cell r="Y23">
            <v>131</v>
          </cell>
        </row>
        <row r="24">
          <cell r="F24">
            <v>349</v>
          </cell>
          <cell r="I24">
            <v>115</v>
          </cell>
          <cell r="L24">
            <v>13</v>
          </cell>
          <cell r="O24">
            <v>44</v>
          </cell>
          <cell r="R24">
            <v>302</v>
          </cell>
          <cell r="V24">
            <v>134</v>
          </cell>
          <cell r="Y24">
            <v>108</v>
          </cell>
        </row>
        <row r="25">
          <cell r="F25">
            <v>479</v>
          </cell>
          <cell r="I25">
            <v>178</v>
          </cell>
          <cell r="L25">
            <v>30</v>
          </cell>
          <cell r="O25">
            <v>59</v>
          </cell>
          <cell r="R25">
            <v>443</v>
          </cell>
          <cell r="V25">
            <v>118</v>
          </cell>
          <cell r="Y25">
            <v>99</v>
          </cell>
        </row>
        <row r="26">
          <cell r="F26">
            <v>7270</v>
          </cell>
          <cell r="I26">
            <v>2208</v>
          </cell>
          <cell r="L26">
            <v>360</v>
          </cell>
          <cell r="O26">
            <v>99</v>
          </cell>
          <cell r="R26">
            <v>5552</v>
          </cell>
          <cell r="V26">
            <v>2180</v>
          </cell>
          <cell r="Y26">
            <v>1633</v>
          </cell>
        </row>
        <row r="27">
          <cell r="F27">
            <v>1935</v>
          </cell>
          <cell r="I27">
            <v>735</v>
          </cell>
          <cell r="L27">
            <v>174</v>
          </cell>
          <cell r="O27">
            <v>120</v>
          </cell>
          <cell r="R27">
            <v>1864</v>
          </cell>
          <cell r="V27">
            <v>503</v>
          </cell>
          <cell r="Y27">
            <v>388</v>
          </cell>
        </row>
        <row r="28">
          <cell r="F28">
            <v>1794</v>
          </cell>
          <cell r="I28">
            <v>828</v>
          </cell>
          <cell r="L28">
            <v>147</v>
          </cell>
          <cell r="O28">
            <v>74</v>
          </cell>
          <cell r="R28">
            <v>1749</v>
          </cell>
          <cell r="V28">
            <v>439</v>
          </cell>
          <cell r="Y28">
            <v>359</v>
          </cell>
        </row>
      </sheetData>
      <sheetData sheetId="15">
        <row r="8">
          <cell r="F8">
            <v>911</v>
          </cell>
          <cell r="I8">
            <v>370</v>
          </cell>
          <cell r="L8">
            <v>128</v>
          </cell>
          <cell r="R8">
            <v>893</v>
          </cell>
          <cell r="V8">
            <v>286</v>
          </cell>
          <cell r="Y8">
            <v>243</v>
          </cell>
        </row>
        <row r="9">
          <cell r="F9">
            <v>447</v>
          </cell>
          <cell r="I9">
            <v>159</v>
          </cell>
          <cell r="L9">
            <v>24</v>
          </cell>
          <cell r="R9">
            <v>383</v>
          </cell>
          <cell r="V9">
            <v>162</v>
          </cell>
          <cell r="Y9">
            <v>137</v>
          </cell>
        </row>
        <row r="10">
          <cell r="F10">
            <v>363</v>
          </cell>
          <cell r="I10">
            <v>135</v>
          </cell>
          <cell r="L10">
            <v>35</v>
          </cell>
          <cell r="R10">
            <v>351</v>
          </cell>
          <cell r="V10">
            <v>131</v>
          </cell>
          <cell r="Y10">
            <v>99</v>
          </cell>
        </row>
        <row r="11">
          <cell r="F11">
            <v>592</v>
          </cell>
          <cell r="I11">
            <v>205</v>
          </cell>
          <cell r="L11">
            <v>76</v>
          </cell>
          <cell r="R11">
            <v>575</v>
          </cell>
          <cell r="V11">
            <v>213</v>
          </cell>
          <cell r="Y11">
            <v>163</v>
          </cell>
        </row>
        <row r="12">
          <cell r="F12">
            <v>590</v>
          </cell>
          <cell r="I12">
            <v>240</v>
          </cell>
          <cell r="L12">
            <v>46</v>
          </cell>
          <cell r="R12">
            <v>532</v>
          </cell>
          <cell r="V12">
            <v>190</v>
          </cell>
          <cell r="Y12">
            <v>147</v>
          </cell>
        </row>
        <row r="13">
          <cell r="F13">
            <v>592</v>
          </cell>
          <cell r="I13">
            <v>213</v>
          </cell>
          <cell r="L13">
            <v>66</v>
          </cell>
          <cell r="R13">
            <v>525</v>
          </cell>
          <cell r="V13">
            <v>185</v>
          </cell>
          <cell r="Y13">
            <v>145</v>
          </cell>
        </row>
        <row r="14">
          <cell r="F14">
            <v>402</v>
          </cell>
          <cell r="I14">
            <v>134</v>
          </cell>
          <cell r="L14">
            <v>34</v>
          </cell>
          <cell r="R14">
            <v>346</v>
          </cell>
          <cell r="V14">
            <v>167</v>
          </cell>
          <cell r="Y14">
            <v>157</v>
          </cell>
        </row>
        <row r="15">
          <cell r="F15">
            <v>489</v>
          </cell>
          <cell r="I15">
            <v>196</v>
          </cell>
          <cell r="L15">
            <v>73</v>
          </cell>
          <cell r="R15">
            <v>432</v>
          </cell>
          <cell r="V15">
            <v>158</v>
          </cell>
          <cell r="Y15">
            <v>117</v>
          </cell>
        </row>
        <row r="16">
          <cell r="F16">
            <v>345</v>
          </cell>
          <cell r="I16">
            <v>106</v>
          </cell>
          <cell r="L16">
            <v>23</v>
          </cell>
          <cell r="R16">
            <v>341</v>
          </cell>
          <cell r="V16">
            <v>129</v>
          </cell>
          <cell r="Y16">
            <v>115</v>
          </cell>
        </row>
        <row r="17">
          <cell r="F17">
            <v>522</v>
          </cell>
          <cell r="I17">
            <v>214</v>
          </cell>
          <cell r="L17">
            <v>56</v>
          </cell>
          <cell r="R17">
            <v>434</v>
          </cell>
          <cell r="V17">
            <v>147</v>
          </cell>
          <cell r="Y17">
            <v>123</v>
          </cell>
        </row>
        <row r="18">
          <cell r="F18">
            <v>484</v>
          </cell>
          <cell r="I18">
            <v>148</v>
          </cell>
          <cell r="L18">
            <v>50</v>
          </cell>
          <cell r="R18">
            <v>442</v>
          </cell>
          <cell r="V18">
            <v>180</v>
          </cell>
          <cell r="Y18">
            <v>130</v>
          </cell>
        </row>
        <row r="19">
          <cell r="F19">
            <v>965</v>
          </cell>
          <cell r="I19">
            <v>422</v>
          </cell>
          <cell r="L19">
            <v>82</v>
          </cell>
          <cell r="R19">
            <v>907</v>
          </cell>
          <cell r="V19">
            <v>230</v>
          </cell>
          <cell r="Y19">
            <v>204</v>
          </cell>
        </row>
        <row r="20">
          <cell r="F20">
            <v>630</v>
          </cell>
          <cell r="I20">
            <v>347</v>
          </cell>
          <cell r="L20">
            <v>70</v>
          </cell>
          <cell r="R20">
            <v>551</v>
          </cell>
          <cell r="V20">
            <v>130</v>
          </cell>
          <cell r="Y20">
            <v>107</v>
          </cell>
        </row>
        <row r="21">
          <cell r="F21">
            <v>334</v>
          </cell>
          <cell r="I21">
            <v>147</v>
          </cell>
          <cell r="L21">
            <v>53</v>
          </cell>
          <cell r="R21">
            <v>280</v>
          </cell>
          <cell r="V21">
            <v>94</v>
          </cell>
          <cell r="Y21">
            <v>80</v>
          </cell>
        </row>
        <row r="22">
          <cell r="F22">
            <v>440</v>
          </cell>
          <cell r="I22">
            <v>181</v>
          </cell>
          <cell r="L22">
            <v>50</v>
          </cell>
          <cell r="R22">
            <v>435</v>
          </cell>
          <cell r="V22">
            <v>131</v>
          </cell>
          <cell r="Y22">
            <v>107</v>
          </cell>
        </row>
        <row r="23">
          <cell r="F23">
            <v>529</v>
          </cell>
          <cell r="I23">
            <v>142</v>
          </cell>
          <cell r="L23">
            <v>30</v>
          </cell>
          <cell r="R23">
            <v>386</v>
          </cell>
          <cell r="V23">
            <v>252</v>
          </cell>
          <cell r="Y23">
            <v>216</v>
          </cell>
        </row>
        <row r="24">
          <cell r="F24">
            <v>482</v>
          </cell>
          <cell r="I24">
            <v>203</v>
          </cell>
          <cell r="L24">
            <v>38</v>
          </cell>
          <cell r="R24">
            <v>410</v>
          </cell>
          <cell r="V24">
            <v>173</v>
          </cell>
          <cell r="Y24">
            <v>149</v>
          </cell>
        </row>
        <row r="25">
          <cell r="F25">
            <v>654</v>
          </cell>
          <cell r="I25">
            <v>219</v>
          </cell>
          <cell r="L25">
            <v>69</v>
          </cell>
          <cell r="R25">
            <v>612</v>
          </cell>
          <cell r="V25">
            <v>146</v>
          </cell>
          <cell r="Y25">
            <v>117</v>
          </cell>
        </row>
        <row r="26">
          <cell r="F26">
            <v>678</v>
          </cell>
          <cell r="I26">
            <v>200</v>
          </cell>
          <cell r="L26">
            <v>28</v>
          </cell>
          <cell r="R26">
            <v>516</v>
          </cell>
          <cell r="V26">
            <v>198</v>
          </cell>
          <cell r="Y26">
            <v>154</v>
          </cell>
        </row>
        <row r="27">
          <cell r="F27">
            <v>674</v>
          </cell>
          <cell r="I27">
            <v>265</v>
          </cell>
          <cell r="L27">
            <v>82</v>
          </cell>
          <cell r="R27">
            <v>655</v>
          </cell>
          <cell r="V27">
            <v>207</v>
          </cell>
          <cell r="Y27">
            <v>163</v>
          </cell>
        </row>
        <row r="28">
          <cell r="F28">
            <v>672</v>
          </cell>
          <cell r="I28">
            <v>351</v>
          </cell>
          <cell r="L28">
            <v>60</v>
          </cell>
          <cell r="R28">
            <v>665</v>
          </cell>
          <cell r="V28">
            <v>192</v>
          </cell>
          <cell r="Y28">
            <v>165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>
        <row r="10">
          <cell r="C10">
            <v>29807</v>
          </cell>
        </row>
      </sheetData>
      <sheetData sheetId="1">
        <row r="11">
          <cell r="C11">
            <v>1369</v>
          </cell>
          <cell r="D11">
            <v>173</v>
          </cell>
          <cell r="E11">
            <v>86</v>
          </cell>
          <cell r="I11">
            <v>802</v>
          </cell>
          <cell r="J11">
            <v>351</v>
          </cell>
          <cell r="L11">
            <v>35</v>
          </cell>
          <cell r="M11">
            <v>11</v>
          </cell>
        </row>
        <row r="12">
          <cell r="C12">
            <v>756</v>
          </cell>
          <cell r="D12">
            <v>73</v>
          </cell>
          <cell r="E12">
            <v>24</v>
          </cell>
          <cell r="I12">
            <v>501</v>
          </cell>
          <cell r="J12">
            <v>165</v>
          </cell>
          <cell r="L12">
            <v>34</v>
          </cell>
          <cell r="M12">
            <v>7</v>
          </cell>
        </row>
        <row r="13">
          <cell r="C13">
            <v>751</v>
          </cell>
          <cell r="D13">
            <v>106</v>
          </cell>
          <cell r="E13">
            <v>39</v>
          </cell>
          <cell r="I13">
            <v>471</v>
          </cell>
          <cell r="J13">
            <v>186</v>
          </cell>
          <cell r="L13">
            <v>26</v>
          </cell>
          <cell r="M13">
            <v>7</v>
          </cell>
        </row>
        <row r="14">
          <cell r="C14">
            <v>1098</v>
          </cell>
          <cell r="D14">
            <v>164</v>
          </cell>
          <cell r="E14">
            <v>61</v>
          </cell>
          <cell r="I14">
            <v>694</v>
          </cell>
          <cell r="J14">
            <v>204</v>
          </cell>
          <cell r="L14">
            <v>11</v>
          </cell>
          <cell r="M14">
            <v>12</v>
          </cell>
        </row>
        <row r="15">
          <cell r="C15">
            <v>835</v>
          </cell>
          <cell r="D15">
            <v>113</v>
          </cell>
          <cell r="E15">
            <v>38</v>
          </cell>
          <cell r="I15">
            <v>494</v>
          </cell>
          <cell r="J15">
            <v>191</v>
          </cell>
          <cell r="L15">
            <v>30</v>
          </cell>
          <cell r="M15">
            <v>11</v>
          </cell>
        </row>
        <row r="16">
          <cell r="C16">
            <v>1007</v>
          </cell>
          <cell r="D16">
            <v>141</v>
          </cell>
          <cell r="E16">
            <v>45</v>
          </cell>
          <cell r="I16">
            <v>633</v>
          </cell>
          <cell r="J16">
            <v>243</v>
          </cell>
          <cell r="L16">
            <v>30</v>
          </cell>
          <cell r="M16">
            <v>7</v>
          </cell>
        </row>
        <row r="17">
          <cell r="C17">
            <v>498</v>
          </cell>
          <cell r="D17">
            <v>37</v>
          </cell>
          <cell r="E17">
            <v>23</v>
          </cell>
          <cell r="I17">
            <v>303</v>
          </cell>
          <cell r="J17">
            <v>82</v>
          </cell>
          <cell r="L17">
            <v>24</v>
          </cell>
          <cell r="M17">
            <v>0</v>
          </cell>
        </row>
        <row r="18">
          <cell r="C18">
            <v>804</v>
          </cell>
          <cell r="D18">
            <v>89</v>
          </cell>
          <cell r="E18">
            <v>49</v>
          </cell>
          <cell r="I18">
            <v>499</v>
          </cell>
          <cell r="J18">
            <v>194</v>
          </cell>
          <cell r="L18">
            <v>12</v>
          </cell>
          <cell r="M18">
            <v>1</v>
          </cell>
        </row>
        <row r="19">
          <cell r="C19">
            <v>673</v>
          </cell>
          <cell r="D19">
            <v>120</v>
          </cell>
          <cell r="E19">
            <v>52</v>
          </cell>
          <cell r="I19">
            <v>422</v>
          </cell>
          <cell r="J19">
            <v>152</v>
          </cell>
          <cell r="L19">
            <v>20</v>
          </cell>
          <cell r="M19">
            <v>6</v>
          </cell>
        </row>
        <row r="20">
          <cell r="C20">
            <v>929</v>
          </cell>
          <cell r="D20">
            <v>123</v>
          </cell>
          <cell r="E20">
            <v>49</v>
          </cell>
          <cell r="I20">
            <v>563</v>
          </cell>
          <cell r="J20">
            <v>197</v>
          </cell>
          <cell r="L20">
            <v>29</v>
          </cell>
          <cell r="M20">
            <v>2</v>
          </cell>
        </row>
        <row r="21">
          <cell r="C21">
            <v>912</v>
          </cell>
          <cell r="D21">
            <v>110</v>
          </cell>
          <cell r="E21">
            <v>42</v>
          </cell>
          <cell r="I21">
            <v>532</v>
          </cell>
          <cell r="J21">
            <v>202</v>
          </cell>
          <cell r="L21">
            <v>21</v>
          </cell>
          <cell r="M21">
            <v>0</v>
          </cell>
        </row>
        <row r="22">
          <cell r="C22">
            <v>1523</v>
          </cell>
          <cell r="D22">
            <v>170</v>
          </cell>
          <cell r="E22">
            <v>88</v>
          </cell>
          <cell r="I22">
            <v>936</v>
          </cell>
          <cell r="J22">
            <v>398</v>
          </cell>
          <cell r="L22">
            <v>37</v>
          </cell>
          <cell r="M22">
            <v>6</v>
          </cell>
        </row>
        <row r="23">
          <cell r="C23">
            <v>478</v>
          </cell>
          <cell r="D23">
            <v>66</v>
          </cell>
          <cell r="E23">
            <v>25</v>
          </cell>
          <cell r="I23">
            <v>291</v>
          </cell>
          <cell r="J23">
            <v>107</v>
          </cell>
          <cell r="L23">
            <v>3</v>
          </cell>
          <cell r="M23">
            <v>6</v>
          </cell>
        </row>
        <row r="24">
          <cell r="C24">
            <v>595</v>
          </cell>
          <cell r="D24">
            <v>65</v>
          </cell>
          <cell r="E24">
            <v>25</v>
          </cell>
          <cell r="I24">
            <v>329</v>
          </cell>
          <cell r="J24">
            <v>118</v>
          </cell>
          <cell r="L24">
            <v>5</v>
          </cell>
          <cell r="M24">
            <v>3</v>
          </cell>
        </row>
        <row r="25">
          <cell r="C25">
            <v>773</v>
          </cell>
          <cell r="D25">
            <v>120</v>
          </cell>
          <cell r="E25">
            <v>44</v>
          </cell>
          <cell r="I25">
            <v>442</v>
          </cell>
          <cell r="J25">
            <v>176</v>
          </cell>
          <cell r="L25">
            <v>26</v>
          </cell>
          <cell r="M25">
            <v>0</v>
          </cell>
        </row>
        <row r="26">
          <cell r="C26">
            <v>547</v>
          </cell>
          <cell r="D26">
            <v>33</v>
          </cell>
          <cell r="E26">
            <v>26</v>
          </cell>
          <cell r="I26">
            <v>294</v>
          </cell>
          <cell r="J26">
            <v>124</v>
          </cell>
          <cell r="L26">
            <v>14</v>
          </cell>
          <cell r="M26">
            <v>0</v>
          </cell>
        </row>
        <row r="27">
          <cell r="C27">
            <v>631</v>
          </cell>
          <cell r="D27">
            <v>108</v>
          </cell>
          <cell r="E27">
            <v>19</v>
          </cell>
          <cell r="I27">
            <v>346</v>
          </cell>
          <cell r="J27">
            <v>163</v>
          </cell>
          <cell r="L27">
            <v>28</v>
          </cell>
          <cell r="M27">
            <v>5</v>
          </cell>
        </row>
        <row r="28">
          <cell r="C28">
            <v>204</v>
          </cell>
          <cell r="D28">
            <v>43</v>
          </cell>
          <cell r="E28">
            <v>14</v>
          </cell>
          <cell r="I28">
            <v>119</v>
          </cell>
          <cell r="J28">
            <v>49</v>
          </cell>
          <cell r="L28">
            <v>2</v>
          </cell>
          <cell r="M28">
            <v>0</v>
          </cell>
        </row>
        <row r="29">
          <cell r="C29">
            <v>6667</v>
          </cell>
          <cell r="D29">
            <v>1757</v>
          </cell>
          <cell r="E29">
            <v>483</v>
          </cell>
          <cell r="I29">
            <v>4401</v>
          </cell>
          <cell r="J29">
            <v>1783</v>
          </cell>
          <cell r="L29">
            <v>88</v>
          </cell>
          <cell r="M29">
            <v>171</v>
          </cell>
        </row>
        <row r="30">
          <cell r="C30">
            <v>2411</v>
          </cell>
          <cell r="D30">
            <v>394</v>
          </cell>
          <cell r="E30">
            <v>218</v>
          </cell>
          <cell r="I30">
            <v>1471</v>
          </cell>
          <cell r="J30">
            <v>591</v>
          </cell>
          <cell r="L30">
            <v>39</v>
          </cell>
          <cell r="M30">
            <v>15</v>
          </cell>
        </row>
        <row r="31">
          <cell r="C31">
            <v>2275</v>
          </cell>
          <cell r="D31">
            <v>385</v>
          </cell>
          <cell r="E31">
            <v>134</v>
          </cell>
          <cell r="I31">
            <v>1439</v>
          </cell>
          <cell r="J31">
            <v>614</v>
          </cell>
          <cell r="L31">
            <v>113</v>
          </cell>
          <cell r="M31">
            <v>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0</v>
          </cell>
          <cell r="G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K9">
            <v>2</v>
          </cell>
          <cell r="L9">
            <v>2</v>
          </cell>
          <cell r="M9">
            <v>0</v>
          </cell>
        </row>
        <row r="10">
          <cell r="D10">
            <v>0</v>
          </cell>
          <cell r="G10">
            <v>0</v>
          </cell>
          <cell r="K10">
            <v>2</v>
          </cell>
          <cell r="L10">
            <v>2</v>
          </cell>
          <cell r="M10">
            <v>1</v>
          </cell>
        </row>
        <row r="11">
          <cell r="D11">
            <v>0</v>
          </cell>
          <cell r="G11">
            <v>0</v>
          </cell>
          <cell r="K11">
            <v>4</v>
          </cell>
          <cell r="L11">
            <v>4</v>
          </cell>
          <cell r="M11">
            <v>0</v>
          </cell>
        </row>
        <row r="12">
          <cell r="D12">
            <v>0</v>
          </cell>
          <cell r="G12">
            <v>0</v>
          </cell>
          <cell r="K12">
            <v>2</v>
          </cell>
          <cell r="L12">
            <v>2</v>
          </cell>
          <cell r="M12">
            <v>0</v>
          </cell>
        </row>
        <row r="13">
          <cell r="D13">
            <v>0</v>
          </cell>
          <cell r="G13">
            <v>0</v>
          </cell>
          <cell r="K13">
            <v>4</v>
          </cell>
          <cell r="L13">
            <v>3</v>
          </cell>
          <cell r="M13">
            <v>0</v>
          </cell>
        </row>
        <row r="14">
          <cell r="D14">
            <v>0</v>
          </cell>
          <cell r="G14">
            <v>0</v>
          </cell>
          <cell r="K14">
            <v>3</v>
          </cell>
          <cell r="L14">
            <v>3</v>
          </cell>
          <cell r="M14">
            <v>0</v>
          </cell>
        </row>
        <row r="15">
          <cell r="D15">
            <v>0</v>
          </cell>
          <cell r="G15">
            <v>0</v>
          </cell>
          <cell r="K15">
            <v>2</v>
          </cell>
          <cell r="L15">
            <v>2</v>
          </cell>
          <cell r="M15">
            <v>0</v>
          </cell>
        </row>
        <row r="16">
          <cell r="D16">
            <v>0</v>
          </cell>
          <cell r="G16">
            <v>0</v>
          </cell>
          <cell r="K16">
            <v>5</v>
          </cell>
          <cell r="L16">
            <v>5</v>
          </cell>
          <cell r="M16">
            <v>0</v>
          </cell>
        </row>
        <row r="17">
          <cell r="D17">
            <v>0</v>
          </cell>
          <cell r="G17">
            <v>0</v>
          </cell>
          <cell r="K17">
            <v>5</v>
          </cell>
          <cell r="L17">
            <v>5</v>
          </cell>
          <cell r="M17">
            <v>0</v>
          </cell>
        </row>
        <row r="18">
          <cell r="D18">
            <v>0</v>
          </cell>
          <cell r="G18">
            <v>0</v>
          </cell>
          <cell r="K18">
            <v>5</v>
          </cell>
          <cell r="L18">
            <v>5</v>
          </cell>
          <cell r="M18">
            <v>0</v>
          </cell>
        </row>
        <row r="19">
          <cell r="D19">
            <v>0</v>
          </cell>
          <cell r="G19">
            <v>0</v>
          </cell>
          <cell r="K19">
            <v>5</v>
          </cell>
          <cell r="L19">
            <v>5</v>
          </cell>
          <cell r="M19">
            <v>0</v>
          </cell>
        </row>
        <row r="20">
          <cell r="D20">
            <v>0</v>
          </cell>
          <cell r="G20">
            <v>0</v>
          </cell>
          <cell r="K20">
            <v>4</v>
          </cell>
          <cell r="L20">
            <v>4</v>
          </cell>
          <cell r="M20">
            <v>0</v>
          </cell>
        </row>
        <row r="21">
          <cell r="D21">
            <v>0</v>
          </cell>
          <cell r="G21">
            <v>0</v>
          </cell>
          <cell r="K21">
            <v>2</v>
          </cell>
          <cell r="L21">
            <v>2</v>
          </cell>
          <cell r="M21">
            <v>0</v>
          </cell>
        </row>
        <row r="22">
          <cell r="D22">
            <v>0</v>
          </cell>
          <cell r="G22">
            <v>0</v>
          </cell>
          <cell r="K22">
            <v>4</v>
          </cell>
          <cell r="L22">
            <v>4</v>
          </cell>
          <cell r="M22">
            <v>0</v>
          </cell>
        </row>
        <row r="23">
          <cell r="D23">
            <v>0</v>
          </cell>
          <cell r="G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0</v>
          </cell>
          <cell r="G24">
            <v>0</v>
          </cell>
          <cell r="K24">
            <v>1</v>
          </cell>
          <cell r="L24">
            <v>1</v>
          </cell>
          <cell r="M24">
            <v>0</v>
          </cell>
        </row>
        <row r="25">
          <cell r="D25">
            <v>0</v>
          </cell>
          <cell r="G25">
            <v>0</v>
          </cell>
          <cell r="K25">
            <v>6</v>
          </cell>
          <cell r="L25">
            <v>7</v>
          </cell>
          <cell r="M25">
            <v>0</v>
          </cell>
        </row>
        <row r="26">
          <cell r="D26">
            <v>0</v>
          </cell>
          <cell r="G26">
            <v>0</v>
          </cell>
          <cell r="K26">
            <v>227</v>
          </cell>
          <cell r="L26">
            <v>213</v>
          </cell>
          <cell r="M26">
            <v>15</v>
          </cell>
        </row>
        <row r="27">
          <cell r="D27">
            <v>0</v>
          </cell>
          <cell r="G27">
            <v>0</v>
          </cell>
          <cell r="K27">
            <v>62</v>
          </cell>
          <cell r="L27">
            <v>62</v>
          </cell>
          <cell r="M27">
            <v>1</v>
          </cell>
        </row>
        <row r="28">
          <cell r="D28">
            <v>2</v>
          </cell>
          <cell r="G28">
            <v>0</v>
          </cell>
          <cell r="K28">
            <v>21</v>
          </cell>
          <cell r="L28">
            <v>19</v>
          </cell>
          <cell r="M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H8" sqref="H8"/>
    </sheetView>
  </sheetViews>
  <sheetFormatPr defaultColWidth="8" defaultRowHeight="12.75" x14ac:dyDescent="0.2"/>
  <cols>
    <col min="1" max="1" width="61.28515625" style="2" customWidth="1"/>
    <col min="2" max="2" width="31.42578125" style="15" customWidth="1"/>
    <col min="3" max="3" width="30.140625" style="15" customWidth="1"/>
    <col min="4" max="5" width="11.5703125" style="2" customWidth="1"/>
    <col min="6" max="16384" width="8" style="2"/>
  </cols>
  <sheetData>
    <row r="1" spans="1:11" ht="78" customHeight="1" x14ac:dyDescent="0.2">
      <c r="A1" s="94" t="s">
        <v>21</v>
      </c>
      <c r="B1" s="94"/>
      <c r="C1" s="94"/>
      <c r="D1" s="94"/>
      <c r="E1" s="94"/>
    </row>
    <row r="2" spans="1:11" ht="17.25" customHeight="1" x14ac:dyDescent="0.2">
      <c r="A2" s="94"/>
      <c r="B2" s="94"/>
      <c r="C2" s="94"/>
      <c r="D2" s="94"/>
      <c r="E2" s="94"/>
    </row>
    <row r="3" spans="1:11" s="3" customFormat="1" ht="23.25" customHeight="1" x14ac:dyDescent="0.25">
      <c r="A3" s="99" t="s">
        <v>0</v>
      </c>
      <c r="B3" s="95" t="s">
        <v>81</v>
      </c>
      <c r="C3" s="95" t="s">
        <v>82</v>
      </c>
      <c r="D3" s="97" t="s">
        <v>1</v>
      </c>
      <c r="E3" s="98"/>
    </row>
    <row r="4" spans="1:11" s="3" customFormat="1" ht="27.75" customHeight="1" x14ac:dyDescent="0.25">
      <c r="A4" s="100"/>
      <c r="B4" s="96"/>
      <c r="C4" s="96"/>
      <c r="D4" s="4" t="s">
        <v>2</v>
      </c>
      <c r="E4" s="5" t="s">
        <v>56</v>
      </c>
    </row>
    <row r="5" spans="1:11" s="8" customFormat="1" ht="15.75" customHeight="1" x14ac:dyDescent="0.2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11" s="8" customFormat="1" ht="31.5" customHeight="1" x14ac:dyDescent="0.25">
      <c r="A6" s="9" t="s">
        <v>49</v>
      </c>
      <c r="B6" s="59" t="s">
        <v>72</v>
      </c>
      <c r="C6" s="58">
        <f>'2'!B7</f>
        <v>4924</v>
      </c>
      <c r="D6" s="89" t="s">
        <v>76</v>
      </c>
      <c r="E6" s="89" t="s">
        <v>76</v>
      </c>
    </row>
    <row r="7" spans="1:11" s="3" customFormat="1" ht="31.5" customHeight="1" x14ac:dyDescent="0.25">
      <c r="A7" s="9" t="s">
        <v>50</v>
      </c>
      <c r="B7" s="58">
        <f>'2'!C7</f>
        <v>5736</v>
      </c>
      <c r="C7" s="58">
        <f>'2'!D7</f>
        <v>4712</v>
      </c>
      <c r="D7" s="48">
        <f t="shared" ref="D7:D11" si="0">C7/B7%</f>
        <v>82.147838214783818</v>
      </c>
      <c r="E7" s="49">
        <f t="shared" ref="E7:E11" si="1">C7-B7</f>
        <v>-1024</v>
      </c>
      <c r="G7" s="8"/>
      <c r="H7" s="8"/>
      <c r="K7" s="11"/>
    </row>
    <row r="8" spans="1:11" s="3" customFormat="1" ht="45" customHeight="1" x14ac:dyDescent="0.25">
      <c r="A8" s="12" t="s">
        <v>51</v>
      </c>
      <c r="B8" s="58">
        <f>'2'!F7</f>
        <v>1178</v>
      </c>
      <c r="C8" s="58">
        <f>'2'!G7</f>
        <v>601</v>
      </c>
      <c r="D8" s="48">
        <f t="shared" si="0"/>
        <v>51.018675721561969</v>
      </c>
      <c r="E8" s="49">
        <f t="shared" si="1"/>
        <v>-577</v>
      </c>
      <c r="G8" s="8"/>
      <c r="H8" s="8"/>
      <c r="K8" s="11"/>
    </row>
    <row r="9" spans="1:11" s="3" customFormat="1" ht="35.25" customHeight="1" x14ac:dyDescent="0.25">
      <c r="A9" s="13" t="s">
        <v>52</v>
      </c>
      <c r="B9" s="58">
        <f>'2'!I7</f>
        <v>204</v>
      </c>
      <c r="C9" s="58">
        <f>'2'!J7</f>
        <v>112</v>
      </c>
      <c r="D9" s="48">
        <f t="shared" si="0"/>
        <v>54.901960784313722</v>
      </c>
      <c r="E9" s="49">
        <f t="shared" si="1"/>
        <v>-92</v>
      </c>
      <c r="G9" s="8"/>
      <c r="H9" s="8"/>
      <c r="K9" s="11"/>
    </row>
    <row r="10" spans="1:11" s="3" customFormat="1" ht="45.75" customHeight="1" x14ac:dyDescent="0.25">
      <c r="A10" s="13" t="s">
        <v>16</v>
      </c>
      <c r="B10" s="58">
        <f>'2'!L7</f>
        <v>162</v>
      </c>
      <c r="C10" s="58">
        <f>'2'!M7</f>
        <v>123</v>
      </c>
      <c r="D10" s="48">
        <f t="shared" si="0"/>
        <v>75.925925925925924</v>
      </c>
      <c r="E10" s="49">
        <f t="shared" si="1"/>
        <v>-39</v>
      </c>
      <c r="G10" s="8"/>
      <c r="H10" s="8"/>
      <c r="K10" s="11"/>
    </row>
    <row r="11" spans="1:11" s="3" customFormat="1" ht="55.5" customHeight="1" x14ac:dyDescent="0.25">
      <c r="A11" s="13" t="s">
        <v>53</v>
      </c>
      <c r="B11" s="58">
        <f>'2'!O7</f>
        <v>4912</v>
      </c>
      <c r="C11" s="58">
        <f>'2'!P7</f>
        <v>4390</v>
      </c>
      <c r="D11" s="48">
        <f t="shared" si="0"/>
        <v>89.372964169381106</v>
      </c>
      <c r="E11" s="49">
        <f t="shared" si="1"/>
        <v>-522</v>
      </c>
      <c r="G11" s="8"/>
      <c r="H11" s="8"/>
      <c r="K11" s="11"/>
    </row>
    <row r="12" spans="1:11" s="3" customFormat="1" ht="12.75" customHeight="1" x14ac:dyDescent="0.25">
      <c r="A12" s="101" t="s">
        <v>4</v>
      </c>
      <c r="B12" s="102"/>
      <c r="C12" s="102"/>
      <c r="D12" s="102"/>
      <c r="E12" s="102"/>
      <c r="K12" s="11"/>
    </row>
    <row r="13" spans="1:11" s="3" customFormat="1" ht="15" customHeight="1" x14ac:dyDescent="0.25">
      <c r="A13" s="103"/>
      <c r="B13" s="104"/>
      <c r="C13" s="104"/>
      <c r="D13" s="104"/>
      <c r="E13" s="104"/>
      <c r="K13" s="11"/>
    </row>
    <row r="14" spans="1:11" s="3" customFormat="1" ht="24" customHeight="1" x14ac:dyDescent="0.25">
      <c r="A14" s="99" t="s">
        <v>0</v>
      </c>
      <c r="B14" s="105" t="s">
        <v>83</v>
      </c>
      <c r="C14" s="105" t="s">
        <v>84</v>
      </c>
      <c r="D14" s="97" t="s">
        <v>1</v>
      </c>
      <c r="E14" s="98"/>
      <c r="K14" s="11"/>
    </row>
    <row r="15" spans="1:11" ht="35.25" customHeight="1" x14ac:dyDescent="0.2">
      <c r="A15" s="100"/>
      <c r="B15" s="105"/>
      <c r="C15" s="105"/>
      <c r="D15" s="4" t="s">
        <v>2</v>
      </c>
      <c r="E15" s="5" t="s">
        <v>56</v>
      </c>
      <c r="K15" s="11"/>
    </row>
    <row r="16" spans="1:11" ht="24" customHeight="1" x14ac:dyDescent="0.2">
      <c r="A16" s="9" t="s">
        <v>71</v>
      </c>
      <c r="B16" s="59" t="s">
        <v>72</v>
      </c>
      <c r="C16" s="59">
        <f>'2'!R7</f>
        <v>1715</v>
      </c>
      <c r="D16" s="89" t="s">
        <v>76</v>
      </c>
      <c r="E16" s="89" t="s">
        <v>76</v>
      </c>
      <c r="K16" s="11"/>
    </row>
    <row r="17" spans="1:11" ht="25.5" customHeight="1" x14ac:dyDescent="0.2">
      <c r="A17" s="1" t="s">
        <v>50</v>
      </c>
      <c r="B17" s="59">
        <f>'2'!S7</f>
        <v>1983</v>
      </c>
      <c r="C17" s="59">
        <f>'2'!T7</f>
        <v>1673</v>
      </c>
      <c r="D17" s="48">
        <f t="shared" ref="D17:D18" si="2">C17/B17%</f>
        <v>84.367120524457903</v>
      </c>
      <c r="E17" s="49">
        <f t="shared" ref="E17:E18" si="3">C17-B17</f>
        <v>-310</v>
      </c>
      <c r="K17" s="11"/>
    </row>
    <row r="18" spans="1:11" ht="33.75" customHeight="1" x14ac:dyDescent="0.2">
      <c r="A18" s="1" t="s">
        <v>54</v>
      </c>
      <c r="B18" s="59">
        <f>'2'!V7</f>
        <v>1596</v>
      </c>
      <c r="C18" s="59">
        <f>'2'!W7</f>
        <v>1417</v>
      </c>
      <c r="D18" s="48">
        <f t="shared" si="2"/>
        <v>88.784461152882201</v>
      </c>
      <c r="E18" s="49">
        <f t="shared" si="3"/>
        <v>-179</v>
      </c>
      <c r="K18" s="11"/>
    </row>
    <row r="19" spans="1:11" ht="56.25" customHeight="1" x14ac:dyDescent="0.2">
      <c r="A19" s="93" t="s">
        <v>73</v>
      </c>
      <c r="B19" s="93"/>
      <c r="C19" s="93"/>
      <c r="D19" s="93"/>
      <c r="E19" s="93"/>
    </row>
  </sheetData>
  <mergeCells count="12">
    <mergeCell ref="A19:E19"/>
    <mergeCell ref="A1:E1"/>
    <mergeCell ref="A2:E2"/>
    <mergeCell ref="B3:B4"/>
    <mergeCell ref="C3:C4"/>
    <mergeCell ref="D3:E3"/>
    <mergeCell ref="A3:A4"/>
    <mergeCell ref="A12:E13"/>
    <mergeCell ref="A14:A15"/>
    <mergeCell ref="B14:B15"/>
    <mergeCell ref="C14:C15"/>
    <mergeCell ref="D14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F7" activePane="bottomRight" state="frozen"/>
      <selection activeCell="D5" sqref="D5:D10"/>
      <selection pane="topRight" activeCell="D5" sqref="D5:D10"/>
      <selection pane="bottomLeft" activeCell="D5" sqref="D5:D10"/>
      <selection pane="bottomRight" activeCell="AA15" sqref="AA15"/>
    </sheetView>
  </sheetViews>
  <sheetFormatPr defaultRowHeight="14.25" x14ac:dyDescent="0.2"/>
  <cols>
    <col min="1" max="1" width="29.140625" style="37" customWidth="1"/>
    <col min="2" max="2" width="14.140625" style="37" customWidth="1"/>
    <col min="3" max="3" width="9.85546875" style="37" customWidth="1"/>
    <col min="4" max="4" width="10.140625" style="37" customWidth="1"/>
    <col min="5" max="5" width="7.42578125" style="37" customWidth="1"/>
    <col min="6" max="6" width="9.85546875" style="37" customWidth="1"/>
    <col min="7" max="7" width="10.140625" style="37" customWidth="1"/>
    <col min="8" max="8" width="7.42578125" style="37" customWidth="1"/>
    <col min="9" max="10" width="8.42578125" style="37" customWidth="1"/>
    <col min="11" max="11" width="9" style="37" customWidth="1"/>
    <col min="12" max="12" width="9.5703125" style="37" customWidth="1"/>
    <col min="13" max="13" width="8" style="37" customWidth="1"/>
    <col min="14" max="14" width="8.140625" style="37" customWidth="1"/>
    <col min="15" max="15" width="9.5703125" style="37" customWidth="1"/>
    <col min="16" max="16" width="8.28515625" style="37" customWidth="1"/>
    <col min="17" max="17" width="7.140625" style="37" customWidth="1"/>
    <col min="18" max="18" width="13.5703125" style="37" customWidth="1"/>
    <col min="19" max="19" width="7.42578125" style="37" customWidth="1"/>
    <col min="20" max="20" width="8" style="37" customWidth="1"/>
    <col min="21" max="21" width="7" style="37" customWidth="1"/>
    <col min="22" max="22" width="8.42578125" style="37" customWidth="1"/>
    <col min="23" max="23" width="8.28515625" style="37" customWidth="1"/>
    <col min="24" max="24" width="7.7109375" style="37" customWidth="1"/>
    <col min="25" max="16384" width="9.140625" style="37"/>
  </cols>
  <sheetData>
    <row r="1" spans="1:28" s="22" customFormat="1" ht="44.25" customHeight="1" x14ac:dyDescent="0.35">
      <c r="B1" s="123" t="s">
        <v>89</v>
      </c>
      <c r="C1" s="124"/>
      <c r="D1" s="124"/>
      <c r="E1" s="124"/>
      <c r="F1" s="124"/>
      <c r="G1" s="124"/>
      <c r="H1" s="124"/>
      <c r="I1" s="124"/>
      <c r="J1" s="124"/>
      <c r="K1" s="124"/>
      <c r="L1" s="21"/>
      <c r="M1" s="21"/>
      <c r="N1" s="21"/>
      <c r="O1" s="21"/>
      <c r="P1" s="21"/>
      <c r="Q1" s="21"/>
      <c r="R1" s="21"/>
      <c r="S1" s="21"/>
      <c r="T1" s="115"/>
      <c r="U1" s="115"/>
      <c r="V1" s="41"/>
      <c r="X1" s="47" t="s">
        <v>12</v>
      </c>
    </row>
    <row r="2" spans="1:28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07"/>
      <c r="U2" s="107"/>
      <c r="V2" s="114" t="s">
        <v>5</v>
      </c>
      <c r="W2" s="114"/>
    </row>
    <row r="3" spans="1:28" s="26" customFormat="1" ht="67.5" customHeight="1" x14ac:dyDescent="0.25">
      <c r="A3" s="108"/>
      <c r="B3" s="92" t="s">
        <v>80</v>
      </c>
      <c r="C3" s="109" t="s">
        <v>17</v>
      </c>
      <c r="D3" s="109"/>
      <c r="E3" s="109"/>
      <c r="F3" s="109" t="s">
        <v>57</v>
      </c>
      <c r="G3" s="109"/>
      <c r="H3" s="109"/>
      <c r="I3" s="109" t="s">
        <v>7</v>
      </c>
      <c r="J3" s="109"/>
      <c r="K3" s="109"/>
      <c r="L3" s="109" t="s">
        <v>8</v>
      </c>
      <c r="M3" s="109"/>
      <c r="N3" s="109"/>
      <c r="O3" s="116" t="s">
        <v>6</v>
      </c>
      <c r="P3" s="117"/>
      <c r="Q3" s="118"/>
      <c r="R3" s="88" t="s">
        <v>74</v>
      </c>
      <c r="S3" s="109" t="s">
        <v>9</v>
      </c>
      <c r="T3" s="109"/>
      <c r="U3" s="109"/>
      <c r="V3" s="109" t="s">
        <v>10</v>
      </c>
      <c r="W3" s="109"/>
      <c r="X3" s="109"/>
    </row>
    <row r="4" spans="1:28" s="27" customFormat="1" ht="19.5" customHeight="1" x14ac:dyDescent="0.25">
      <c r="A4" s="108"/>
      <c r="B4" s="110" t="s">
        <v>79</v>
      </c>
      <c r="C4" s="110" t="s">
        <v>22</v>
      </c>
      <c r="D4" s="110" t="s">
        <v>79</v>
      </c>
      <c r="E4" s="111" t="s">
        <v>2</v>
      </c>
      <c r="F4" s="110" t="s">
        <v>22</v>
      </c>
      <c r="G4" s="110" t="s">
        <v>79</v>
      </c>
      <c r="H4" s="111" t="s">
        <v>2</v>
      </c>
      <c r="I4" s="110" t="s">
        <v>22</v>
      </c>
      <c r="J4" s="110" t="s">
        <v>79</v>
      </c>
      <c r="K4" s="111" t="s">
        <v>2</v>
      </c>
      <c r="L4" s="110" t="s">
        <v>22</v>
      </c>
      <c r="M4" s="110" t="s">
        <v>79</v>
      </c>
      <c r="N4" s="111" t="s">
        <v>2</v>
      </c>
      <c r="O4" s="110" t="s">
        <v>22</v>
      </c>
      <c r="P4" s="110" t="s">
        <v>79</v>
      </c>
      <c r="Q4" s="111" t="s">
        <v>2</v>
      </c>
      <c r="R4" s="110" t="s">
        <v>79</v>
      </c>
      <c r="S4" s="110" t="s">
        <v>22</v>
      </c>
      <c r="T4" s="110" t="s">
        <v>79</v>
      </c>
      <c r="U4" s="111" t="s">
        <v>2</v>
      </c>
      <c r="V4" s="110" t="s">
        <v>22</v>
      </c>
      <c r="W4" s="110" t="s">
        <v>79</v>
      </c>
      <c r="X4" s="111" t="s">
        <v>2</v>
      </c>
    </row>
    <row r="5" spans="1:28" s="27" customFormat="1" ht="6" customHeight="1" x14ac:dyDescent="0.25">
      <c r="A5" s="108"/>
      <c r="B5" s="110"/>
      <c r="C5" s="110"/>
      <c r="D5" s="110"/>
      <c r="E5" s="111"/>
      <c r="F5" s="110"/>
      <c r="G5" s="110"/>
      <c r="H5" s="111"/>
      <c r="I5" s="110"/>
      <c r="J5" s="110"/>
      <c r="K5" s="111"/>
      <c r="L5" s="110"/>
      <c r="M5" s="110"/>
      <c r="N5" s="111"/>
      <c r="O5" s="110"/>
      <c r="P5" s="110"/>
      <c r="Q5" s="111"/>
      <c r="R5" s="110"/>
      <c r="S5" s="110"/>
      <c r="T5" s="110"/>
      <c r="U5" s="111"/>
      <c r="V5" s="110"/>
      <c r="W5" s="110"/>
      <c r="X5" s="111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7165</v>
      </c>
      <c r="C7" s="86">
        <f>SUM(C8:C28)</f>
        <v>8745</v>
      </c>
      <c r="D7" s="28">
        <f>SUM(D8:D28)</f>
        <v>6408</v>
      </c>
      <c r="E7" s="56">
        <f>IF(C7=0,0,D7/C7)*100</f>
        <v>73.2761578044597</v>
      </c>
      <c r="F7" s="86">
        <f>SUM(F8:F28)</f>
        <v>2712</v>
      </c>
      <c r="G7" s="28">
        <f>SUM(G8:G28)</f>
        <v>1431</v>
      </c>
      <c r="H7" s="56">
        <f>IF(F7=0,0,G7/F7)*100</f>
        <v>52.765486725663713</v>
      </c>
      <c r="I7" s="28">
        <f>SUM(I8:I28)</f>
        <v>379</v>
      </c>
      <c r="J7" s="28">
        <f>SUM(J8:J28)</f>
        <v>211</v>
      </c>
      <c r="K7" s="56">
        <f>IF(I7=0,0,J7/I7)*100</f>
        <v>55.672823218997358</v>
      </c>
      <c r="L7" s="28">
        <f>SUM(L8:L28)</f>
        <v>330</v>
      </c>
      <c r="M7" s="28">
        <f>SUM(M8:M28)</f>
        <v>231</v>
      </c>
      <c r="N7" s="56">
        <f>IF(L7=0,0,M7/L7)*100</f>
        <v>70</v>
      </c>
      <c r="O7" s="28">
        <f>SUM(O8:O28)</f>
        <v>7614</v>
      </c>
      <c r="P7" s="28">
        <f>SUM(P8:P28)</f>
        <v>6290</v>
      </c>
      <c r="Q7" s="56">
        <f>IF(O7=0,0,P7/O7)*100</f>
        <v>82.610979774100343</v>
      </c>
      <c r="R7" s="28">
        <f>SUM(R8:R28)</f>
        <v>1951</v>
      </c>
      <c r="S7" s="28">
        <f>SUM(S8:S28)</f>
        <v>2270</v>
      </c>
      <c r="T7" s="28">
        <f>SUM(T8:T28)</f>
        <v>1827</v>
      </c>
      <c r="U7" s="56">
        <f>IF(S7=0,0,T7/S7)*100</f>
        <v>80.484581497797365</v>
      </c>
      <c r="V7" s="28">
        <f>SUM(V8:V28)</f>
        <v>1752</v>
      </c>
      <c r="W7" s="28">
        <f>SUM(W8:W28)</f>
        <v>1589</v>
      </c>
      <c r="X7" s="56">
        <f>IF(V7=0,0,W7/V7)*100</f>
        <v>90.696347031963469</v>
      </c>
      <c r="Y7" s="29"/>
      <c r="AB7" s="33"/>
    </row>
    <row r="8" spans="1:28" s="33" customFormat="1" ht="18" customHeight="1" x14ac:dyDescent="0.25">
      <c r="A8" s="51" t="s">
        <v>24</v>
      </c>
      <c r="B8" s="31">
        <f>[15]Матриця!$K12+[15]Матриця!$M12+[15]Матриця!$O12+[15]Матриця!$Q12+[16]Шаблон!$M8+[16]Шаблон!$K8-[16]Шаблон!$L8</f>
        <v>229</v>
      </c>
      <c r="C8" s="31">
        <f>'[7]10'!F8</f>
        <v>547</v>
      </c>
      <c r="D8" s="31">
        <f>[15]Матриця!$K12+[15]Матриця!$M12+[15]Матриця!$O12+[15]Матриця!$Q12</f>
        <v>176</v>
      </c>
      <c r="E8" s="57">
        <f t="shared" ref="E8:E28" si="0">IF(C8=0,0,D8/C8)*100</f>
        <v>32.17550274223035</v>
      </c>
      <c r="F8" s="31">
        <f>'[7]10'!I8</f>
        <v>197</v>
      </c>
      <c r="G8" s="31">
        <f>[17]Шаблон!$F8+[16]Шаблон!$D8</f>
        <v>129</v>
      </c>
      <c r="H8" s="57">
        <f t="shared" ref="H8:H28" si="1">IF(F8=0,0,G8/F8)*100</f>
        <v>65.482233502538065</v>
      </c>
      <c r="I8" s="31">
        <f>'[7]10'!L8</f>
        <v>46</v>
      </c>
      <c r="J8" s="31">
        <f>[17]Шаблон!$J8</f>
        <v>20</v>
      </c>
      <c r="K8" s="57">
        <f t="shared" ref="K8:K28" si="2">IF(I8=0,0,J8/I8)*100</f>
        <v>43.478260869565219</v>
      </c>
      <c r="L8" s="31">
        <f>'[7]10'!O8</f>
        <v>26</v>
      </c>
      <c r="M8" s="31">
        <f>[17]Шаблон!$K8+[17]Шаблон!$L8+[16]Шаблон!$G8</f>
        <v>22</v>
      </c>
      <c r="N8" s="57">
        <f t="shared" ref="N8:N28" si="3">IF(L8=0,0,M8/L8)*100</f>
        <v>84.615384615384613</v>
      </c>
      <c r="O8" s="31">
        <f>'[7]10'!R8</f>
        <v>531</v>
      </c>
      <c r="P8" s="46">
        <f>'[8]1'!$J11</f>
        <v>351</v>
      </c>
      <c r="Q8" s="57">
        <f t="shared" ref="Q8:Q28" si="4">IF(O8=0,0,P8/O8)*100</f>
        <v>66.101694915254242</v>
      </c>
      <c r="R8" s="46">
        <f>[15]Матриця!$AO12+[15]Матриця!$AQ12+[15]Матриця!$AS12+[15]Матриця!$AU12+[16]Шаблон!$M8</f>
        <v>65</v>
      </c>
      <c r="S8" s="31">
        <f>'[7]10'!V8</f>
        <v>142</v>
      </c>
      <c r="T8" s="46">
        <f>[15]Матриця!$AU12+[15]Матриця!$AO12+[15]Матриця!$AQ12+[15]Матриця!$AS12</f>
        <v>64</v>
      </c>
      <c r="U8" s="57">
        <f t="shared" ref="U8:U28" si="5">IF(S8=0,0,T8/S8)*100</f>
        <v>45.070422535211272</v>
      </c>
      <c r="V8" s="31">
        <f>'[7]10'!Y8</f>
        <v>123</v>
      </c>
      <c r="W8" s="46">
        <f>[17]Шаблон!$T8</f>
        <v>94</v>
      </c>
      <c r="X8" s="57">
        <f t="shared" ref="X8:X28" si="6">IF(V8=0,0,W8/V8)*100</f>
        <v>76.422764227642276</v>
      </c>
      <c r="Y8" s="29"/>
      <c r="Z8" s="32"/>
    </row>
    <row r="9" spans="1:28" s="34" customFormat="1" ht="18" customHeight="1" x14ac:dyDescent="0.25">
      <c r="A9" s="52" t="s">
        <v>25</v>
      </c>
      <c r="B9" s="84">
        <f>[15]Матриця!$K13+[15]Матриця!$M13+[15]Матриця!$O13+[15]Матриця!$Q13+[16]Шаблон!$M9+[16]Шаблон!$K9-[16]Шаблон!$L9</f>
        <v>204</v>
      </c>
      <c r="C9" s="84">
        <f>'[7]10'!F9</f>
        <v>206</v>
      </c>
      <c r="D9" s="84">
        <f>[15]Матриця!$K13+[15]Матриця!$M13+[15]Матриця!$O13+[15]Матриця!$Q13</f>
        <v>197</v>
      </c>
      <c r="E9" s="57">
        <f t="shared" si="0"/>
        <v>95.631067961165044</v>
      </c>
      <c r="F9" s="84">
        <f>'[7]10'!I9</f>
        <v>89</v>
      </c>
      <c r="G9" s="84">
        <f>[17]Шаблон!$F9+[16]Шаблон!$D9</f>
        <v>43</v>
      </c>
      <c r="H9" s="57">
        <f t="shared" si="1"/>
        <v>48.314606741573037</v>
      </c>
      <c r="I9" s="84">
        <f>'[7]10'!L9</f>
        <v>5</v>
      </c>
      <c r="J9" s="84">
        <f>[17]Шаблон!$J9</f>
        <v>3</v>
      </c>
      <c r="K9" s="57">
        <f t="shared" si="2"/>
        <v>60</v>
      </c>
      <c r="L9" s="84">
        <f>'[7]10'!O9</f>
        <v>15</v>
      </c>
      <c r="M9" s="84">
        <f>[17]Шаблон!$K9+[17]Шаблон!$L9+[16]Шаблон!$G9</f>
        <v>19</v>
      </c>
      <c r="N9" s="57">
        <f t="shared" si="3"/>
        <v>126.66666666666666</v>
      </c>
      <c r="O9" s="84">
        <f>'[7]10'!R9</f>
        <v>182</v>
      </c>
      <c r="P9" s="46">
        <f>'[8]1'!$J12</f>
        <v>165</v>
      </c>
      <c r="Q9" s="57">
        <f t="shared" si="4"/>
        <v>90.659340659340657</v>
      </c>
      <c r="R9" s="46">
        <f>[15]Матриця!$AO13+[15]Матриця!$AQ13+[15]Матриця!$AS13+[15]Матриця!$AU13+[16]Шаблон!$M9</f>
        <v>64</v>
      </c>
      <c r="S9" s="84">
        <f>'[7]10'!V9</f>
        <v>53</v>
      </c>
      <c r="T9" s="46">
        <f>[15]Матриця!$AU13+[15]Матриця!$AO13+[15]Матриця!$AQ13+[15]Матриця!$AS13</f>
        <v>63</v>
      </c>
      <c r="U9" s="57">
        <f t="shared" si="5"/>
        <v>118.86792452830188</v>
      </c>
      <c r="V9" s="84">
        <f>'[7]10'!Y9</f>
        <v>43</v>
      </c>
      <c r="W9" s="46">
        <f>[17]Шаблон!$T9</f>
        <v>59</v>
      </c>
      <c r="X9" s="57">
        <f t="shared" si="6"/>
        <v>137.2093023255814</v>
      </c>
      <c r="Y9" s="29"/>
      <c r="Z9" s="32"/>
    </row>
    <row r="10" spans="1:28" s="33" customFormat="1" ht="18" customHeight="1" x14ac:dyDescent="0.25">
      <c r="A10" s="52" t="s">
        <v>26</v>
      </c>
      <c r="B10" s="84">
        <f>[15]Матриця!$K14+[15]Матриця!$M14+[15]Матриця!$O14+[15]Матриця!$Q14+[16]Шаблон!$M10+[16]Шаблон!$K10-[16]Шаблон!$L10</f>
        <v>221</v>
      </c>
      <c r="C10" s="84">
        <f>'[7]10'!F10</f>
        <v>181</v>
      </c>
      <c r="D10" s="84">
        <f>[15]Матриця!$K14+[15]Матриця!$M14+[15]Матриця!$O14+[15]Матриця!$Q14</f>
        <v>208</v>
      </c>
      <c r="E10" s="57">
        <f t="shared" si="0"/>
        <v>114.9171270718232</v>
      </c>
      <c r="F10" s="84">
        <f>'[7]10'!I10</f>
        <v>69</v>
      </c>
      <c r="G10" s="84">
        <f>[17]Шаблон!$F10+[16]Шаблон!$D10</f>
        <v>51</v>
      </c>
      <c r="H10" s="57">
        <f t="shared" si="1"/>
        <v>73.91304347826086</v>
      </c>
      <c r="I10" s="84">
        <f>'[7]10'!L10</f>
        <v>10</v>
      </c>
      <c r="J10" s="84">
        <f>[17]Шаблон!$J10</f>
        <v>11</v>
      </c>
      <c r="K10" s="57">
        <f t="shared" si="2"/>
        <v>110.00000000000001</v>
      </c>
      <c r="L10" s="84">
        <f>'[7]10'!O10</f>
        <v>13</v>
      </c>
      <c r="M10" s="84">
        <f>[17]Шаблон!$K10+[17]Шаблон!$L10+[16]Шаблон!$G10</f>
        <v>8</v>
      </c>
      <c r="N10" s="57">
        <f t="shared" si="3"/>
        <v>61.53846153846154</v>
      </c>
      <c r="O10" s="84">
        <f>'[7]10'!R10</f>
        <v>171</v>
      </c>
      <c r="P10" s="46">
        <f>'[8]1'!$J13</f>
        <v>186</v>
      </c>
      <c r="Q10" s="57">
        <f t="shared" si="4"/>
        <v>108.77192982456141</v>
      </c>
      <c r="R10" s="46">
        <f>[15]Матриця!$AO14+[15]Матриця!$AQ14+[15]Матриця!$AS14+[15]Матриця!$AU14+[16]Шаблон!$M10</f>
        <v>69</v>
      </c>
      <c r="S10" s="84">
        <f>'[7]10'!V10</f>
        <v>54</v>
      </c>
      <c r="T10" s="46">
        <f>[15]Матриця!$AU14+[15]Матриця!$AO14+[15]Матриця!$AQ14+[15]Матриця!$AS14</f>
        <v>68</v>
      </c>
      <c r="U10" s="57">
        <f t="shared" si="5"/>
        <v>125.92592592592592</v>
      </c>
      <c r="V10" s="84">
        <f>'[7]10'!Y10</f>
        <v>36</v>
      </c>
      <c r="W10" s="46">
        <f>[17]Шаблон!$T10</f>
        <v>51</v>
      </c>
      <c r="X10" s="57">
        <f t="shared" si="6"/>
        <v>141.66666666666669</v>
      </c>
      <c r="Y10" s="29"/>
      <c r="Z10" s="32"/>
    </row>
    <row r="11" spans="1:28" s="33" customFormat="1" ht="18" customHeight="1" x14ac:dyDescent="0.25">
      <c r="A11" s="52" t="s">
        <v>27</v>
      </c>
      <c r="B11" s="84">
        <f>[15]Матриця!$K15+[15]Матриця!$M15+[15]Матриця!$O15+[15]Матриця!$Q15+[16]Шаблон!$M11+[16]Шаблон!$K11-[16]Шаблон!$L11</f>
        <v>206</v>
      </c>
      <c r="C11" s="84">
        <f>'[7]10'!F11</f>
        <v>338</v>
      </c>
      <c r="D11" s="84">
        <f>[15]Матриця!$K15+[15]Матриця!$M15+[15]Матриця!$O15+[15]Матриця!$Q15</f>
        <v>196</v>
      </c>
      <c r="E11" s="57">
        <f t="shared" si="0"/>
        <v>57.988165680473372</v>
      </c>
      <c r="F11" s="84">
        <f>'[7]10'!I11</f>
        <v>100</v>
      </c>
      <c r="G11" s="84">
        <f>[17]Шаблон!$F11+[16]Шаблон!$D11</f>
        <v>41</v>
      </c>
      <c r="H11" s="57">
        <f t="shared" si="1"/>
        <v>41</v>
      </c>
      <c r="I11" s="84">
        <f>'[7]10'!L11</f>
        <v>23</v>
      </c>
      <c r="J11" s="84">
        <f>[17]Шаблон!$J11</f>
        <v>6</v>
      </c>
      <c r="K11" s="57">
        <f t="shared" si="2"/>
        <v>26.086956521739129</v>
      </c>
      <c r="L11" s="84">
        <f>'[7]10'!O11</f>
        <v>2</v>
      </c>
      <c r="M11" s="84">
        <f>[17]Шаблон!$K11+[17]Шаблон!$L11+[16]Шаблон!$G11</f>
        <v>13</v>
      </c>
      <c r="N11" s="57">
        <f t="shared" si="3"/>
        <v>650</v>
      </c>
      <c r="O11" s="84">
        <f>'[7]10'!R11</f>
        <v>325</v>
      </c>
      <c r="P11" s="46">
        <f>'[8]1'!$J14</f>
        <v>204</v>
      </c>
      <c r="Q11" s="57">
        <f t="shared" si="4"/>
        <v>62.769230769230766</v>
      </c>
      <c r="R11" s="46">
        <f>[15]Матриця!$AO15+[15]Матриця!$AQ15+[15]Матриця!$AS15+[15]Матриця!$AU15+[16]Шаблон!$M11</f>
        <v>60</v>
      </c>
      <c r="S11" s="84">
        <f>'[7]10'!V11</f>
        <v>90</v>
      </c>
      <c r="T11" s="46">
        <f>[15]Матриця!$AU15+[15]Матриця!$AO15+[15]Матриця!$AQ15+[15]Матриця!$AS15</f>
        <v>58</v>
      </c>
      <c r="U11" s="57">
        <f t="shared" si="5"/>
        <v>64.444444444444443</v>
      </c>
      <c r="V11" s="84">
        <f>'[7]10'!Y11</f>
        <v>57</v>
      </c>
      <c r="W11" s="46">
        <f>[17]Шаблон!$T11</f>
        <v>43</v>
      </c>
      <c r="X11" s="57">
        <f t="shared" si="6"/>
        <v>75.438596491228068</v>
      </c>
      <c r="Y11" s="29"/>
      <c r="Z11" s="32"/>
    </row>
    <row r="12" spans="1:28" s="33" customFormat="1" ht="18" customHeight="1" x14ac:dyDescent="0.25">
      <c r="A12" s="52" t="s">
        <v>28</v>
      </c>
      <c r="B12" s="84">
        <f>[15]Матриця!$K16+[15]Матриця!$M16+[15]Матриця!$O16+[15]Матриця!$Q16+[16]Шаблон!$M12+[16]Шаблон!$K12-[16]Шаблон!$L12</f>
        <v>280</v>
      </c>
      <c r="C12" s="84">
        <f>'[7]10'!F12</f>
        <v>257</v>
      </c>
      <c r="D12" s="84">
        <f>[15]Матриця!$K16+[15]Матриця!$M16+[15]Матриця!$O16+[15]Матриця!$Q16</f>
        <v>254</v>
      </c>
      <c r="E12" s="57">
        <f t="shared" si="0"/>
        <v>98.832684824902728</v>
      </c>
      <c r="F12" s="84">
        <f>'[7]10'!I12</f>
        <v>87</v>
      </c>
      <c r="G12" s="84">
        <f>[17]Шаблон!$F12+[16]Шаблон!$D12</f>
        <v>61</v>
      </c>
      <c r="H12" s="57">
        <f t="shared" si="1"/>
        <v>70.114942528735639</v>
      </c>
      <c r="I12" s="84">
        <f>'[7]10'!L12</f>
        <v>15</v>
      </c>
      <c r="J12" s="84">
        <f>[17]Шаблон!$J12</f>
        <v>5</v>
      </c>
      <c r="K12" s="57">
        <f t="shared" si="2"/>
        <v>33.333333333333329</v>
      </c>
      <c r="L12" s="84">
        <f>'[7]10'!O12</f>
        <v>23</v>
      </c>
      <c r="M12" s="84">
        <f>[17]Шаблон!$K12+[17]Шаблон!$L12+[16]Шаблон!$G12</f>
        <v>2</v>
      </c>
      <c r="N12" s="57">
        <f t="shared" si="3"/>
        <v>8.695652173913043</v>
      </c>
      <c r="O12" s="84">
        <f>'[7]10'!R12</f>
        <v>233</v>
      </c>
      <c r="P12" s="46">
        <f>'[8]1'!$J15</f>
        <v>191</v>
      </c>
      <c r="Q12" s="57">
        <f t="shared" si="4"/>
        <v>81.97424892703863</v>
      </c>
      <c r="R12" s="46">
        <f>[15]Матриця!$AO16+[15]Матриця!$AQ16+[15]Матриця!$AS16+[15]Матриця!$AU16+[16]Шаблон!$M12</f>
        <v>106</v>
      </c>
      <c r="S12" s="84">
        <f>'[7]10'!V12</f>
        <v>68</v>
      </c>
      <c r="T12" s="46">
        <f>[15]Матриця!$AU16+[15]Матриця!$AO16+[15]Матриця!$AQ16+[15]Матриця!$AS16</f>
        <v>103</v>
      </c>
      <c r="U12" s="57">
        <f t="shared" si="5"/>
        <v>151.47058823529412</v>
      </c>
      <c r="V12" s="84">
        <f>'[7]10'!Y12</f>
        <v>54</v>
      </c>
      <c r="W12" s="46">
        <f>[17]Шаблон!$T12</f>
        <v>47</v>
      </c>
      <c r="X12" s="57">
        <f t="shared" si="6"/>
        <v>87.037037037037038</v>
      </c>
      <c r="Y12" s="29"/>
      <c r="Z12" s="32"/>
    </row>
    <row r="13" spans="1:28" s="33" customFormat="1" ht="18" customHeight="1" x14ac:dyDescent="0.25">
      <c r="A13" s="52" t="s">
        <v>29</v>
      </c>
      <c r="B13" s="84">
        <f>[15]Матриця!$K17+[15]Матриця!$M17+[15]Матриця!$O17+[15]Матриця!$Q17+[16]Шаблон!$M13+[16]Шаблон!$K13-[16]Шаблон!$L13</f>
        <v>92</v>
      </c>
      <c r="C13" s="84">
        <f>'[7]10'!F13</f>
        <v>259</v>
      </c>
      <c r="D13" s="84">
        <f>[15]Матриця!$K17+[15]Матриця!$M17+[15]Матриця!$O17+[15]Матриця!$Q17</f>
        <v>86</v>
      </c>
      <c r="E13" s="57">
        <f t="shared" si="0"/>
        <v>33.204633204633204</v>
      </c>
      <c r="F13" s="84">
        <f>'[7]10'!I13</f>
        <v>69</v>
      </c>
      <c r="G13" s="84">
        <f>[17]Шаблон!$F13+[16]Шаблон!$D13</f>
        <v>28</v>
      </c>
      <c r="H13" s="57">
        <f t="shared" si="1"/>
        <v>40.579710144927539</v>
      </c>
      <c r="I13" s="84">
        <f>'[7]10'!L13</f>
        <v>9</v>
      </c>
      <c r="J13" s="84">
        <f>[17]Шаблон!$J13</f>
        <v>7</v>
      </c>
      <c r="K13" s="57">
        <f t="shared" si="2"/>
        <v>77.777777777777786</v>
      </c>
      <c r="L13" s="84">
        <f>'[7]10'!O13</f>
        <v>3</v>
      </c>
      <c r="M13" s="84">
        <f>[17]Шаблон!$K13+[17]Шаблон!$L13+[16]Шаблон!$G13</f>
        <v>10</v>
      </c>
      <c r="N13" s="57">
        <f t="shared" si="3"/>
        <v>333.33333333333337</v>
      </c>
      <c r="O13" s="84">
        <f>'[7]10'!R13</f>
        <v>225</v>
      </c>
      <c r="P13" s="46">
        <f>'[8]1'!$J16</f>
        <v>243</v>
      </c>
      <c r="Q13" s="57">
        <f t="shared" si="4"/>
        <v>108</v>
      </c>
      <c r="R13" s="46">
        <f>[15]Матриця!$AO17+[15]Матриця!$AQ17+[15]Матриця!$AS17+[15]Матриця!$AU17+[16]Шаблон!$M13</f>
        <v>25</v>
      </c>
      <c r="S13" s="84">
        <f>'[7]10'!V13</f>
        <v>77</v>
      </c>
      <c r="T13" s="46">
        <f>[15]Матриця!$AU17+[15]Матриця!$AO17+[15]Матриця!$AQ17+[15]Матриця!$AS17</f>
        <v>24</v>
      </c>
      <c r="U13" s="57">
        <f t="shared" si="5"/>
        <v>31.168831168831169</v>
      </c>
      <c r="V13" s="84">
        <f>'[7]10'!Y13</f>
        <v>57</v>
      </c>
      <c r="W13" s="46">
        <f>[17]Шаблон!$T13</f>
        <v>89</v>
      </c>
      <c r="X13" s="57">
        <f t="shared" si="6"/>
        <v>156.14035087719299</v>
      </c>
      <c r="Y13" s="29"/>
      <c r="Z13" s="32"/>
    </row>
    <row r="14" spans="1:28" s="33" customFormat="1" ht="18" customHeight="1" x14ac:dyDescent="0.25">
      <c r="A14" s="52" t="s">
        <v>30</v>
      </c>
      <c r="B14" s="84">
        <f>[15]Матриця!$K18+[15]Матриця!$M18+[15]Матриця!$O18+[15]Матриця!$Q18+[16]Шаблон!$M14+[16]Шаблон!$K14-[16]Шаблон!$L14</f>
        <v>210</v>
      </c>
      <c r="C14" s="84">
        <f>'[7]10'!F14</f>
        <v>89</v>
      </c>
      <c r="D14" s="84">
        <f>[15]Матриця!$K18+[15]Матриця!$M18+[15]Матриця!$O18+[15]Матриця!$Q18</f>
        <v>209</v>
      </c>
      <c r="E14" s="57">
        <f t="shared" si="0"/>
        <v>234.83146067415731</v>
      </c>
      <c r="F14" s="84">
        <f>'[7]10'!I14</f>
        <v>26</v>
      </c>
      <c r="G14" s="84">
        <f>[17]Шаблон!$F14+[16]Шаблон!$D14</f>
        <v>14</v>
      </c>
      <c r="H14" s="57">
        <f t="shared" si="1"/>
        <v>53.846153846153847</v>
      </c>
      <c r="I14" s="84">
        <f>'[7]10'!L14</f>
        <v>3</v>
      </c>
      <c r="J14" s="84">
        <f>[17]Шаблон!$J14</f>
        <v>1</v>
      </c>
      <c r="K14" s="57">
        <f t="shared" si="2"/>
        <v>33.333333333333329</v>
      </c>
      <c r="L14" s="84">
        <f>'[7]10'!O14</f>
        <v>8</v>
      </c>
      <c r="M14" s="84">
        <f>[17]Шаблон!$K14+[17]Шаблон!$L14+[16]Шаблон!$G14</f>
        <v>0</v>
      </c>
      <c r="N14" s="57">
        <f t="shared" si="3"/>
        <v>0</v>
      </c>
      <c r="O14" s="84">
        <f>'[7]10'!R14</f>
        <v>76</v>
      </c>
      <c r="P14" s="46">
        <f>'[8]1'!$J17</f>
        <v>82</v>
      </c>
      <c r="Q14" s="57">
        <f t="shared" si="4"/>
        <v>107.89473684210526</v>
      </c>
      <c r="R14" s="46">
        <f>[15]Матриця!$AO18+[15]Матриця!$AQ18+[15]Матриця!$AS18+[15]Матриця!$AU18+[16]Шаблон!$M14</f>
        <v>62</v>
      </c>
      <c r="S14" s="84">
        <f>'[7]10'!V14</f>
        <v>34</v>
      </c>
      <c r="T14" s="46">
        <f>[15]Матриця!$AU18+[15]Матриця!$AO18+[15]Матриця!$AQ18+[15]Матриця!$AS18</f>
        <v>61</v>
      </c>
      <c r="U14" s="57">
        <f t="shared" si="5"/>
        <v>179.41176470588235</v>
      </c>
      <c r="V14" s="84">
        <f>'[7]10'!Y14</f>
        <v>29</v>
      </c>
      <c r="W14" s="46">
        <f>[17]Шаблон!$T14</f>
        <v>15</v>
      </c>
      <c r="X14" s="57">
        <f t="shared" si="6"/>
        <v>51.724137931034484</v>
      </c>
      <c r="Y14" s="29"/>
      <c r="Z14" s="32"/>
    </row>
    <row r="15" spans="1:28" s="33" customFormat="1" ht="18" customHeight="1" x14ac:dyDescent="0.25">
      <c r="A15" s="52" t="s">
        <v>31</v>
      </c>
      <c r="B15" s="84">
        <f>[15]Матриця!$K19+[15]Матриця!$M19+[15]Матриця!$O19+[15]Матриця!$Q19+[16]Шаблон!$M15+[16]Шаблон!$K15-[16]Шаблон!$L15</f>
        <v>158</v>
      </c>
      <c r="C15" s="84">
        <f>'[7]10'!F15</f>
        <v>288</v>
      </c>
      <c r="D15" s="84">
        <f>[15]Матриця!$K19+[15]Матриця!$M19+[15]Матриця!$O19+[15]Матриця!$Q19</f>
        <v>152</v>
      </c>
      <c r="E15" s="57">
        <f t="shared" si="0"/>
        <v>52.777777777777779</v>
      </c>
      <c r="F15" s="84">
        <f>'[7]10'!I15</f>
        <v>104</v>
      </c>
      <c r="G15" s="84">
        <f>[17]Шаблон!$F15+[16]Шаблон!$D15</f>
        <v>45</v>
      </c>
      <c r="H15" s="57">
        <f t="shared" si="1"/>
        <v>43.269230769230774</v>
      </c>
      <c r="I15" s="84">
        <f>'[7]10'!L15</f>
        <v>23</v>
      </c>
      <c r="J15" s="84">
        <f>[17]Шаблон!$J15</f>
        <v>6</v>
      </c>
      <c r="K15" s="57">
        <f t="shared" si="2"/>
        <v>26.086956521739129</v>
      </c>
      <c r="L15" s="84">
        <f>'[7]10'!O15</f>
        <v>13</v>
      </c>
      <c r="M15" s="84">
        <f>[17]Шаблон!$K15+[17]Шаблон!$L15+[16]Шаблон!$G15</f>
        <v>6</v>
      </c>
      <c r="N15" s="57">
        <f t="shared" si="3"/>
        <v>46.153846153846153</v>
      </c>
      <c r="O15" s="84">
        <f>'[7]10'!R15</f>
        <v>260</v>
      </c>
      <c r="P15" s="46">
        <f>'[8]1'!$J18</f>
        <v>194</v>
      </c>
      <c r="Q15" s="57">
        <f t="shared" si="4"/>
        <v>74.615384615384613</v>
      </c>
      <c r="R15" s="46">
        <f>[15]Матриця!$AO19+[15]Матриця!$AQ19+[15]Матриця!$AS19+[15]Матриця!$AU19+[16]Шаблон!$M15</f>
        <v>47</v>
      </c>
      <c r="S15" s="84">
        <f>'[7]10'!V15</f>
        <v>65</v>
      </c>
      <c r="T15" s="46">
        <f>[15]Матриця!$AU19+[15]Матриця!$AO19+[15]Матриця!$AQ19+[15]Матриця!$AS19</f>
        <v>45</v>
      </c>
      <c r="U15" s="57">
        <f t="shared" si="5"/>
        <v>69.230769230769226</v>
      </c>
      <c r="V15" s="84">
        <f>'[7]10'!Y15</f>
        <v>49</v>
      </c>
      <c r="W15" s="46">
        <f>[17]Шаблон!$T15</f>
        <v>49</v>
      </c>
      <c r="X15" s="57">
        <f t="shared" si="6"/>
        <v>100</v>
      </c>
      <c r="Y15" s="29"/>
      <c r="Z15" s="32"/>
    </row>
    <row r="16" spans="1:28" s="33" customFormat="1" ht="18" customHeight="1" x14ac:dyDescent="0.25">
      <c r="A16" s="52" t="s">
        <v>32</v>
      </c>
      <c r="B16" s="84">
        <f>[15]Матриця!$K20+[15]Матриця!$M20+[15]Матриця!$O20+[15]Матриця!$Q20+[16]Шаблон!$M16+[16]Шаблон!$K16-[16]Шаблон!$L16</f>
        <v>233</v>
      </c>
      <c r="C16" s="84">
        <f>'[7]10'!F16</f>
        <v>179</v>
      </c>
      <c r="D16" s="84">
        <f>[15]Матриця!$K20+[15]Матриця!$M20+[15]Матриця!$O20+[15]Матриця!$Q20</f>
        <v>223</v>
      </c>
      <c r="E16" s="57">
        <f t="shared" si="0"/>
        <v>124.58100558659217</v>
      </c>
      <c r="F16" s="84">
        <f>'[7]10'!I16</f>
        <v>56</v>
      </c>
      <c r="G16" s="84">
        <f>[17]Шаблон!$F16+[16]Шаблон!$D16</f>
        <v>32</v>
      </c>
      <c r="H16" s="57">
        <f t="shared" si="1"/>
        <v>57.142857142857139</v>
      </c>
      <c r="I16" s="84">
        <f>'[7]10'!L16</f>
        <v>15</v>
      </c>
      <c r="J16" s="84">
        <f>[17]Шаблон!$J16</f>
        <v>11</v>
      </c>
      <c r="K16" s="57">
        <f t="shared" si="2"/>
        <v>73.333333333333329</v>
      </c>
      <c r="L16" s="84">
        <f>'[7]10'!O16</f>
        <v>18</v>
      </c>
      <c r="M16" s="84">
        <f>[17]Шаблон!$K16+[17]Шаблон!$L16+[16]Шаблон!$G16</f>
        <v>3</v>
      </c>
      <c r="N16" s="57">
        <f t="shared" si="3"/>
        <v>16.666666666666664</v>
      </c>
      <c r="O16" s="84">
        <f>'[7]10'!R16</f>
        <v>177</v>
      </c>
      <c r="P16" s="46">
        <f>'[8]1'!$J19</f>
        <v>152</v>
      </c>
      <c r="Q16" s="57">
        <f t="shared" si="4"/>
        <v>85.875706214689259</v>
      </c>
      <c r="R16" s="46">
        <f>[15]Матриця!$AO20+[15]Матриця!$AQ20+[15]Матриця!$AS20+[15]Матриця!$AU20+[16]Шаблон!$M16</f>
        <v>50</v>
      </c>
      <c r="S16" s="84">
        <f>'[7]10'!V16</f>
        <v>52</v>
      </c>
      <c r="T16" s="46">
        <f>[15]Матриця!$AU20+[15]Матриця!$AO20+[15]Матриця!$AQ20+[15]Матриця!$AS20</f>
        <v>49</v>
      </c>
      <c r="U16" s="57">
        <f t="shared" si="5"/>
        <v>94.230769230769226</v>
      </c>
      <c r="V16" s="84">
        <f>'[7]10'!Y16</f>
        <v>45</v>
      </c>
      <c r="W16" s="46">
        <f>[17]Шаблон!$T16</f>
        <v>42</v>
      </c>
      <c r="X16" s="57">
        <f t="shared" si="6"/>
        <v>93.333333333333329</v>
      </c>
      <c r="Y16" s="29"/>
      <c r="Z16" s="32"/>
    </row>
    <row r="17" spans="1:26" s="33" customFormat="1" ht="18" customHeight="1" x14ac:dyDescent="0.25">
      <c r="A17" s="52" t="s">
        <v>33</v>
      </c>
      <c r="B17" s="84">
        <f>[15]Матриця!$K21+[15]Матриця!$M21+[15]Матриця!$O21+[15]Матриця!$Q21+[16]Шаблон!$M17+[16]Шаблон!$K17-[16]Шаблон!$L17</f>
        <v>234</v>
      </c>
      <c r="C17" s="84">
        <f>'[7]10'!F17</f>
        <v>296</v>
      </c>
      <c r="D17" s="84">
        <f>[15]Матриця!$K21+[15]Матриця!$M21+[15]Матриця!$O21+[15]Матриця!$Q21</f>
        <v>218</v>
      </c>
      <c r="E17" s="57">
        <f t="shared" si="0"/>
        <v>73.648648648648646</v>
      </c>
      <c r="F17" s="84">
        <f>'[7]10'!I17</f>
        <v>121</v>
      </c>
      <c r="G17" s="84">
        <f>[17]Шаблон!$F17+[16]Шаблон!$D17</f>
        <v>56</v>
      </c>
      <c r="H17" s="57">
        <f t="shared" si="1"/>
        <v>46.280991735537192</v>
      </c>
      <c r="I17" s="84">
        <f>'[7]10'!L17</f>
        <v>12</v>
      </c>
      <c r="J17" s="84">
        <f>[17]Шаблон!$J17</f>
        <v>11</v>
      </c>
      <c r="K17" s="57">
        <f t="shared" si="2"/>
        <v>91.666666666666657</v>
      </c>
      <c r="L17" s="84">
        <f>'[7]10'!O17</f>
        <v>3</v>
      </c>
      <c r="M17" s="84">
        <f>[17]Шаблон!$K17+[17]Шаблон!$L17+[16]Шаблон!$G17</f>
        <v>3</v>
      </c>
      <c r="N17" s="57">
        <f t="shared" si="3"/>
        <v>100</v>
      </c>
      <c r="O17" s="84">
        <f>'[7]10'!R17</f>
        <v>255</v>
      </c>
      <c r="P17" s="46">
        <f>'[8]1'!$J20</f>
        <v>197</v>
      </c>
      <c r="Q17" s="57">
        <f t="shared" si="4"/>
        <v>77.254901960784323</v>
      </c>
      <c r="R17" s="46">
        <f>[15]Матриця!$AO21+[15]Матриця!$AQ21+[15]Матриця!$AS21+[15]Матриця!$AU21+[16]Шаблон!$M17</f>
        <v>94</v>
      </c>
      <c r="S17" s="84">
        <f>'[7]10'!V17</f>
        <v>66</v>
      </c>
      <c r="T17" s="46">
        <f>[15]Матриця!$AU21+[15]Матриця!$AO21+[15]Матриця!$AQ21+[15]Матриця!$AS21</f>
        <v>94</v>
      </c>
      <c r="U17" s="57">
        <f t="shared" si="5"/>
        <v>142.42424242424244</v>
      </c>
      <c r="V17" s="84">
        <f>'[7]10'!Y17</f>
        <v>50</v>
      </c>
      <c r="W17" s="46">
        <f>[17]Шаблон!$T17</f>
        <v>41</v>
      </c>
      <c r="X17" s="57">
        <f t="shared" si="6"/>
        <v>82</v>
      </c>
      <c r="Y17" s="29"/>
      <c r="Z17" s="32"/>
    </row>
    <row r="18" spans="1:26" s="33" customFormat="1" ht="18" customHeight="1" x14ac:dyDescent="0.25">
      <c r="A18" s="52" t="s">
        <v>34</v>
      </c>
      <c r="B18" s="84">
        <f>[15]Матриця!$K22+[15]Матриця!$M22+[15]Матриця!$O22+[15]Матриця!$Q22+[16]Шаблон!$M18+[16]Шаблон!$K18-[16]Шаблон!$L18</f>
        <v>441</v>
      </c>
      <c r="C18" s="84">
        <f>'[7]10'!F18</f>
        <v>252</v>
      </c>
      <c r="D18" s="84">
        <f>[15]Матриця!$K22+[15]Матриця!$M22+[15]Матриця!$O22+[15]Матриця!$Q22</f>
        <v>430</v>
      </c>
      <c r="E18" s="57">
        <f t="shared" si="0"/>
        <v>170.63492063492063</v>
      </c>
      <c r="F18" s="84">
        <f>'[7]10'!I18</f>
        <v>94</v>
      </c>
      <c r="G18" s="84">
        <f>[17]Шаблон!$F18+[16]Шаблон!$D18</f>
        <v>31</v>
      </c>
      <c r="H18" s="57">
        <f t="shared" si="1"/>
        <v>32.978723404255319</v>
      </c>
      <c r="I18" s="84">
        <f>'[7]10'!L18</f>
        <v>10</v>
      </c>
      <c r="J18" s="84">
        <f>[17]Шаблон!$J18</f>
        <v>1</v>
      </c>
      <c r="K18" s="57">
        <f t="shared" si="2"/>
        <v>10</v>
      </c>
      <c r="L18" s="84">
        <f>'[7]10'!O18</f>
        <v>11</v>
      </c>
      <c r="M18" s="84">
        <f>[17]Шаблон!$K18+[17]Шаблон!$L18+[16]Шаблон!$G18</f>
        <v>6</v>
      </c>
      <c r="N18" s="57">
        <f t="shared" si="3"/>
        <v>54.54545454545454</v>
      </c>
      <c r="O18" s="84">
        <f>'[7]10'!R18</f>
        <v>227</v>
      </c>
      <c r="P18" s="46">
        <f>'[8]1'!$J21</f>
        <v>202</v>
      </c>
      <c r="Q18" s="57">
        <f t="shared" si="4"/>
        <v>88.986784140969164</v>
      </c>
      <c r="R18" s="46">
        <f>[15]Матриця!$AO22+[15]Матриця!$AQ22+[15]Матриця!$AS22+[15]Матриця!$AU22+[16]Шаблон!$M18</f>
        <v>130</v>
      </c>
      <c r="S18" s="84">
        <f>'[7]10'!V18</f>
        <v>64</v>
      </c>
      <c r="T18" s="46">
        <f>[15]Матриця!$AU22+[15]Матриця!$AO22+[15]Матриця!$AQ22+[15]Матриця!$AS22</f>
        <v>124</v>
      </c>
      <c r="U18" s="57">
        <f t="shared" si="5"/>
        <v>193.75</v>
      </c>
      <c r="V18" s="84">
        <f>'[7]10'!Y18</f>
        <v>44</v>
      </c>
      <c r="W18" s="46">
        <f>[17]Шаблон!$T18</f>
        <v>68</v>
      </c>
      <c r="X18" s="57">
        <f t="shared" si="6"/>
        <v>154.54545454545453</v>
      </c>
      <c r="Y18" s="29"/>
      <c r="Z18" s="32"/>
    </row>
    <row r="19" spans="1:26" s="33" customFormat="1" ht="18" customHeight="1" x14ac:dyDescent="0.25">
      <c r="A19" s="52" t="s">
        <v>35</v>
      </c>
      <c r="B19" s="84">
        <f>[15]Матриця!$K23+[15]Матриця!$M23+[15]Матриця!$O23+[15]Матриця!$Q23+[16]Шаблон!$M19+[16]Шаблон!$K19-[16]Шаблон!$L19</f>
        <v>120</v>
      </c>
      <c r="C19" s="84">
        <f>'[7]10'!F19</f>
        <v>508</v>
      </c>
      <c r="D19" s="84">
        <f>[15]Матриця!$K23+[15]Матриця!$M23+[15]Матриця!$O23+[15]Матриця!$Q23</f>
        <v>111</v>
      </c>
      <c r="E19" s="57">
        <f t="shared" si="0"/>
        <v>21.8503937007874</v>
      </c>
      <c r="F19" s="84">
        <f>'[7]10'!I19</f>
        <v>182</v>
      </c>
      <c r="G19" s="84">
        <f>[17]Шаблон!$F19+[16]Шаблон!$D19</f>
        <v>79</v>
      </c>
      <c r="H19" s="57">
        <f t="shared" si="1"/>
        <v>43.406593406593409</v>
      </c>
      <c r="I19" s="84">
        <f>'[7]10'!L19</f>
        <v>19</v>
      </c>
      <c r="J19" s="84">
        <f>[17]Шаблон!$J19</f>
        <v>19</v>
      </c>
      <c r="K19" s="57">
        <f t="shared" si="2"/>
        <v>100</v>
      </c>
      <c r="L19" s="84">
        <f>'[7]10'!O19</f>
        <v>32</v>
      </c>
      <c r="M19" s="84">
        <f>[17]Шаблон!$K19+[17]Шаблон!$L19+[16]Шаблон!$G19</f>
        <v>4</v>
      </c>
      <c r="N19" s="57">
        <f t="shared" si="3"/>
        <v>12.5</v>
      </c>
      <c r="O19" s="84">
        <f>'[7]10'!R19</f>
        <v>477</v>
      </c>
      <c r="P19" s="46">
        <f>'[8]1'!$J22</f>
        <v>398</v>
      </c>
      <c r="Q19" s="57">
        <f t="shared" si="4"/>
        <v>83.43815513626835</v>
      </c>
      <c r="R19" s="46">
        <f>[15]Матриця!$AO23+[15]Матриця!$AQ23+[15]Матриця!$AS23+[15]Матриця!$AU23+[16]Шаблон!$M19</f>
        <v>32</v>
      </c>
      <c r="S19" s="84">
        <f>'[7]10'!V19</f>
        <v>121</v>
      </c>
      <c r="T19" s="46">
        <f>[15]Матриця!$AU23+[15]Матриця!$AO23+[15]Матриця!$AQ23+[15]Матриця!$AS23</f>
        <v>32</v>
      </c>
      <c r="U19" s="57">
        <f t="shared" si="5"/>
        <v>26.446280991735538</v>
      </c>
      <c r="V19" s="84">
        <f>'[7]10'!Y19</f>
        <v>100</v>
      </c>
      <c r="W19" s="46">
        <f>[17]Шаблон!$T19</f>
        <v>114</v>
      </c>
      <c r="X19" s="57">
        <f t="shared" si="6"/>
        <v>113.99999999999999</v>
      </c>
      <c r="Y19" s="29"/>
      <c r="Z19" s="32"/>
    </row>
    <row r="20" spans="1:26" s="33" customFormat="1" ht="18" customHeight="1" x14ac:dyDescent="0.25">
      <c r="A20" s="52" t="s">
        <v>36</v>
      </c>
      <c r="B20" s="84">
        <f>[15]Матриця!$K24+[15]Матриця!$M24+[15]Матриця!$O24+[15]Матриця!$Q24+[16]Шаблон!$M20+[16]Шаблон!$K20-[16]Шаблон!$L20</f>
        <v>164</v>
      </c>
      <c r="C20" s="84">
        <f>'[7]10'!F20</f>
        <v>152</v>
      </c>
      <c r="D20" s="84">
        <f>[15]Матриця!$K24+[15]Матриця!$M24+[15]Матриця!$O24+[15]Матриця!$Q24</f>
        <v>129</v>
      </c>
      <c r="E20" s="57">
        <f t="shared" si="0"/>
        <v>84.868421052631575</v>
      </c>
      <c r="F20" s="84">
        <f>'[7]10'!I20</f>
        <v>74</v>
      </c>
      <c r="G20" s="84">
        <f>[17]Шаблон!$F20+[16]Шаблон!$D20</f>
        <v>51</v>
      </c>
      <c r="H20" s="57">
        <f t="shared" si="1"/>
        <v>68.918918918918919</v>
      </c>
      <c r="I20" s="84">
        <f>'[7]10'!L20</f>
        <v>10</v>
      </c>
      <c r="J20" s="84">
        <f>[17]Шаблон!$J20</f>
        <v>11</v>
      </c>
      <c r="K20" s="57">
        <f t="shared" si="2"/>
        <v>110.00000000000001</v>
      </c>
      <c r="L20" s="84">
        <f>'[7]10'!O20</f>
        <v>23</v>
      </c>
      <c r="M20" s="84">
        <f>[17]Шаблон!$K20+[17]Шаблон!$L20+[16]Шаблон!$G20</f>
        <v>9</v>
      </c>
      <c r="N20" s="57">
        <f t="shared" si="3"/>
        <v>39.130434782608695</v>
      </c>
      <c r="O20" s="84">
        <f>'[7]10'!R20</f>
        <v>139</v>
      </c>
      <c r="P20" s="46">
        <f>'[8]1'!$J23</f>
        <v>107</v>
      </c>
      <c r="Q20" s="57">
        <f t="shared" si="4"/>
        <v>76.978417266187051</v>
      </c>
      <c r="R20" s="46">
        <f>[15]Матриця!$AO24+[15]Матриця!$AQ24+[15]Матриця!$AS24+[15]Матриця!$AU24+[16]Шаблон!$M20</f>
        <v>55</v>
      </c>
      <c r="S20" s="84">
        <f>'[7]10'!V20</f>
        <v>25</v>
      </c>
      <c r="T20" s="46">
        <f>[15]Матриця!$AU24+[15]Матриця!$AO24+[15]Матриця!$AQ24+[15]Матриця!$AS24</f>
        <v>49</v>
      </c>
      <c r="U20" s="57">
        <f t="shared" si="5"/>
        <v>196</v>
      </c>
      <c r="V20" s="84">
        <f>'[7]10'!Y20</f>
        <v>21</v>
      </c>
      <c r="W20" s="46">
        <f>[17]Шаблон!$T20</f>
        <v>22</v>
      </c>
      <c r="X20" s="57">
        <f t="shared" si="6"/>
        <v>104.76190476190477</v>
      </c>
      <c r="Y20" s="29"/>
      <c r="Z20" s="32"/>
    </row>
    <row r="21" spans="1:26" s="33" customFormat="1" ht="18" customHeight="1" x14ac:dyDescent="0.25">
      <c r="A21" s="52" t="s">
        <v>37</v>
      </c>
      <c r="B21" s="84">
        <f>[15]Матриця!$K25+[15]Матриця!$M25+[15]Матриця!$O25+[15]Матриця!$Q25+[16]Шаблон!$M21+[16]Шаблон!$K21-[16]Шаблон!$L21</f>
        <v>191</v>
      </c>
      <c r="C21" s="84">
        <f>'[7]10'!F21</f>
        <v>243</v>
      </c>
      <c r="D21" s="84">
        <f>[15]Матриця!$K25+[15]Матриця!$M25+[15]Матриця!$O25+[15]Матриця!$Q25</f>
        <v>177</v>
      </c>
      <c r="E21" s="57">
        <f t="shared" si="0"/>
        <v>72.839506172839506</v>
      </c>
      <c r="F21" s="84">
        <f>'[7]10'!I21</f>
        <v>112</v>
      </c>
      <c r="G21" s="84">
        <f>[17]Шаблон!$F21+[16]Шаблон!$D21</f>
        <v>33</v>
      </c>
      <c r="H21" s="57">
        <f t="shared" si="1"/>
        <v>29.464285714285715</v>
      </c>
      <c r="I21" s="84">
        <f>'[7]10'!L21</f>
        <v>14</v>
      </c>
      <c r="J21" s="84">
        <f>[17]Шаблон!$J21</f>
        <v>6</v>
      </c>
      <c r="K21" s="57">
        <f t="shared" si="2"/>
        <v>42.857142857142854</v>
      </c>
      <c r="L21" s="84">
        <f>'[7]10'!O21</f>
        <v>19</v>
      </c>
      <c r="M21" s="84">
        <f>[17]Шаблон!$K21+[17]Шаблон!$L21+[16]Шаблон!$G21</f>
        <v>9</v>
      </c>
      <c r="N21" s="57">
        <f t="shared" si="3"/>
        <v>47.368421052631575</v>
      </c>
      <c r="O21" s="84">
        <f>'[7]10'!R21</f>
        <v>200</v>
      </c>
      <c r="P21" s="46">
        <f>'[8]1'!$J24</f>
        <v>118</v>
      </c>
      <c r="Q21" s="57">
        <f t="shared" si="4"/>
        <v>59</v>
      </c>
      <c r="R21" s="46">
        <f>[15]Матриця!$AO25+[15]Матриця!$AQ25+[15]Матриця!$AS25+[15]Матриця!$AU25+[16]Шаблон!$M21</f>
        <v>62</v>
      </c>
      <c r="S21" s="84">
        <f>'[7]10'!V21</f>
        <v>42</v>
      </c>
      <c r="T21" s="46">
        <f>[15]Матриця!$AU25+[15]Матриця!$AO25+[15]Матриця!$AQ25+[15]Матриця!$AS25</f>
        <v>56</v>
      </c>
      <c r="U21" s="57">
        <f t="shared" si="5"/>
        <v>133.33333333333331</v>
      </c>
      <c r="V21" s="84">
        <f>'[7]10'!Y21</f>
        <v>32</v>
      </c>
      <c r="W21" s="46">
        <f>[17]Шаблон!$T21</f>
        <v>32</v>
      </c>
      <c r="X21" s="57">
        <f t="shared" si="6"/>
        <v>100</v>
      </c>
      <c r="Y21" s="29"/>
      <c r="Z21" s="32"/>
    </row>
    <row r="22" spans="1:26" s="33" customFormat="1" ht="18" customHeight="1" x14ac:dyDescent="0.25">
      <c r="A22" s="52" t="s">
        <v>38</v>
      </c>
      <c r="B22" s="84">
        <f>[15]Матриця!$K26+[15]Матриця!$M26+[15]Матриця!$O26+[15]Матриця!$Q26+[16]Шаблон!$M22+[16]Шаблон!$K22-[16]Шаблон!$L22</f>
        <v>190</v>
      </c>
      <c r="C22" s="84">
        <f>'[7]10'!F22</f>
        <v>272</v>
      </c>
      <c r="D22" s="84">
        <f>[15]Матриця!$K26+[15]Матриця!$M26+[15]Матриця!$O26+[15]Матриця!$Q26</f>
        <v>185</v>
      </c>
      <c r="E22" s="57">
        <f t="shared" si="0"/>
        <v>68.014705882352942</v>
      </c>
      <c r="F22" s="84">
        <f>'[7]10'!I22</f>
        <v>71</v>
      </c>
      <c r="G22" s="84">
        <f>[17]Шаблон!$F22+[16]Шаблон!$D22</f>
        <v>25</v>
      </c>
      <c r="H22" s="57">
        <f t="shared" si="1"/>
        <v>35.2112676056338</v>
      </c>
      <c r="I22" s="84">
        <f>'[7]10'!L22</f>
        <v>11</v>
      </c>
      <c r="J22" s="84">
        <f>[17]Шаблон!$J22</f>
        <v>1</v>
      </c>
      <c r="K22" s="57">
        <f t="shared" si="2"/>
        <v>9.0909090909090917</v>
      </c>
      <c r="L22" s="84">
        <f>'[7]10'!O22</f>
        <v>3</v>
      </c>
      <c r="M22" s="84">
        <f>[17]Шаблон!$K22+[17]Шаблон!$L22+[16]Шаблон!$G22</f>
        <v>6</v>
      </c>
      <c r="N22" s="57">
        <f t="shared" si="3"/>
        <v>200</v>
      </c>
      <c r="O22" s="84">
        <f>'[7]10'!R22</f>
        <v>270</v>
      </c>
      <c r="P22" s="46">
        <f>'[8]1'!$J25</f>
        <v>176</v>
      </c>
      <c r="Q22" s="57">
        <f t="shared" si="4"/>
        <v>65.18518518518519</v>
      </c>
      <c r="R22" s="46">
        <f>[15]Матриця!$AO26+[15]Матриця!$AQ26+[15]Матриця!$AS26+[15]Матриця!$AU26+[16]Шаблон!$M22</f>
        <v>70</v>
      </c>
      <c r="S22" s="84">
        <f>'[7]10'!V22</f>
        <v>85</v>
      </c>
      <c r="T22" s="46">
        <f>[15]Матриця!$AU26+[15]Матриця!$AO26+[15]Матриця!$AQ26+[15]Матриця!$AS26</f>
        <v>67</v>
      </c>
      <c r="U22" s="57">
        <f t="shared" si="5"/>
        <v>78.82352941176471</v>
      </c>
      <c r="V22" s="84">
        <f>'[7]10'!Y22</f>
        <v>71</v>
      </c>
      <c r="W22" s="46">
        <f>[17]Шаблон!$T22</f>
        <v>47</v>
      </c>
      <c r="X22" s="57">
        <f t="shared" si="6"/>
        <v>66.197183098591552</v>
      </c>
      <c r="Y22" s="29"/>
      <c r="Z22" s="32"/>
    </row>
    <row r="23" spans="1:26" s="33" customFormat="1" ht="18" customHeight="1" x14ac:dyDescent="0.25">
      <c r="A23" s="52" t="s">
        <v>39</v>
      </c>
      <c r="B23" s="84">
        <f>[15]Матриця!$K27+[15]Матриця!$M27+[15]Матриця!$O27+[15]Матриця!$Q27+[16]Шаблон!$M23+[16]Шаблон!$K23-[16]Шаблон!$L23</f>
        <v>197</v>
      </c>
      <c r="C23" s="84">
        <f>'[7]10'!F23</f>
        <v>230</v>
      </c>
      <c r="D23" s="84">
        <f>[15]Матриця!$K27+[15]Матриця!$M27+[15]Матриця!$O27+[15]Матриця!$Q27</f>
        <v>196</v>
      </c>
      <c r="E23" s="57">
        <f t="shared" si="0"/>
        <v>85.217391304347828</v>
      </c>
      <c r="F23" s="84">
        <f>'[7]10'!I23</f>
        <v>44</v>
      </c>
      <c r="G23" s="84">
        <f>[17]Шаблон!$F23+[16]Шаблон!$D23</f>
        <v>14</v>
      </c>
      <c r="H23" s="57">
        <f t="shared" si="1"/>
        <v>31.818181818181817</v>
      </c>
      <c r="I23" s="84">
        <f>'[7]10'!L23</f>
        <v>7</v>
      </c>
      <c r="J23" s="84">
        <f>[17]Шаблон!$J23</f>
        <v>0</v>
      </c>
      <c r="K23" s="57">
        <f t="shared" si="2"/>
        <v>0</v>
      </c>
      <c r="L23" s="84">
        <f>'[7]10'!O23</f>
        <v>5</v>
      </c>
      <c r="M23" s="84">
        <f>[17]Шаблон!$K23+[17]Шаблон!$L23+[16]Шаблон!$G23</f>
        <v>2</v>
      </c>
      <c r="N23" s="57">
        <f t="shared" si="3"/>
        <v>40</v>
      </c>
      <c r="O23" s="84">
        <f>'[7]10'!R23</f>
        <v>166</v>
      </c>
      <c r="P23" s="46">
        <f>'[8]1'!$J26</f>
        <v>124</v>
      </c>
      <c r="Q23" s="57">
        <f t="shared" si="4"/>
        <v>74.698795180722882</v>
      </c>
      <c r="R23" s="46">
        <f>[15]Матриця!$AO27+[15]Матриця!$AQ27+[15]Матриця!$AS27+[15]Матриця!$AU27+[16]Шаблон!$M23</f>
        <v>65</v>
      </c>
      <c r="S23" s="84">
        <f>'[7]10'!V23</f>
        <v>82</v>
      </c>
      <c r="T23" s="46">
        <f>[15]Матриця!$AU27+[15]Матриця!$AO27+[15]Матриця!$AQ27+[15]Матриця!$AS27</f>
        <v>65</v>
      </c>
      <c r="U23" s="57">
        <f t="shared" si="5"/>
        <v>79.268292682926827</v>
      </c>
      <c r="V23" s="84">
        <f>'[7]10'!Y23</f>
        <v>61</v>
      </c>
      <c r="W23" s="46">
        <f>[17]Шаблон!$T23</f>
        <v>48</v>
      </c>
      <c r="X23" s="57">
        <f t="shared" si="6"/>
        <v>78.688524590163937</v>
      </c>
      <c r="Y23" s="29"/>
      <c r="Z23" s="32"/>
    </row>
    <row r="24" spans="1:26" s="33" customFormat="1" ht="18" customHeight="1" x14ac:dyDescent="0.25">
      <c r="A24" s="52" t="s">
        <v>40</v>
      </c>
      <c r="B24" s="84">
        <f>[15]Матриця!$K28+[15]Матриця!$M28+[15]Матриця!$O28+[15]Матриця!$Q28+[16]Шаблон!$M24+[16]Шаблон!$K24-[16]Шаблон!$L24</f>
        <v>97</v>
      </c>
      <c r="C24" s="84">
        <f>'[7]10'!F24</f>
        <v>200</v>
      </c>
      <c r="D24" s="84">
        <f>[15]Матриця!$K28+[15]Матриця!$M28+[15]Матриця!$O28+[15]Матриця!$Q28</f>
        <v>97</v>
      </c>
      <c r="E24" s="57">
        <f t="shared" si="0"/>
        <v>48.5</v>
      </c>
      <c r="F24" s="84">
        <f>'[7]10'!I24</f>
        <v>85</v>
      </c>
      <c r="G24" s="84">
        <f>[17]Шаблон!$F24+[16]Шаблон!$D24</f>
        <v>40</v>
      </c>
      <c r="H24" s="57">
        <f t="shared" si="1"/>
        <v>47.058823529411761</v>
      </c>
      <c r="I24" s="84">
        <f>'[7]10'!L24</f>
        <v>9</v>
      </c>
      <c r="J24" s="84">
        <f>[17]Шаблон!$J24</f>
        <v>17</v>
      </c>
      <c r="K24" s="57">
        <f t="shared" si="2"/>
        <v>188.88888888888889</v>
      </c>
      <c r="L24" s="84">
        <f>'[7]10'!O24</f>
        <v>11</v>
      </c>
      <c r="M24" s="84">
        <f>[17]Шаблон!$K24+[17]Шаблон!$L24+[16]Шаблон!$G24</f>
        <v>12</v>
      </c>
      <c r="N24" s="57">
        <f t="shared" si="3"/>
        <v>109.09090909090908</v>
      </c>
      <c r="O24" s="84">
        <f>'[7]10'!R24</f>
        <v>176</v>
      </c>
      <c r="P24" s="46">
        <f>'[8]1'!$J27</f>
        <v>163</v>
      </c>
      <c r="Q24" s="57">
        <f t="shared" si="4"/>
        <v>92.61363636363636</v>
      </c>
      <c r="R24" s="46">
        <f>[15]Матриця!$AO28+[15]Матриця!$AQ28+[15]Матриця!$AS28+[15]Матриця!$AU28+[16]Шаблон!$M24</f>
        <v>0</v>
      </c>
      <c r="S24" s="84">
        <f>'[7]10'!V24</f>
        <v>68</v>
      </c>
      <c r="T24" s="46">
        <f>[15]Матриця!$AU28+[15]Матриця!$AO28+[15]Матриця!$AQ28+[15]Матриця!$AS28</f>
        <v>0</v>
      </c>
      <c r="U24" s="57">
        <f t="shared" si="5"/>
        <v>0</v>
      </c>
      <c r="V24" s="84">
        <f>'[7]10'!Y24</f>
        <v>57</v>
      </c>
      <c r="W24" s="46">
        <f>[17]Шаблон!$T24</f>
        <v>52</v>
      </c>
      <c r="X24" s="57">
        <f t="shared" si="6"/>
        <v>91.228070175438589</v>
      </c>
      <c r="Y24" s="29"/>
      <c r="Z24" s="32"/>
    </row>
    <row r="25" spans="1:26" s="33" customFormat="1" ht="18" customHeight="1" x14ac:dyDescent="0.25">
      <c r="A25" s="53" t="s">
        <v>41</v>
      </c>
      <c r="B25" s="84">
        <f>[15]Матриця!$K29+[15]Матриця!$M29+[15]Матриця!$O29+[15]Матриця!$Q29+[16]Шаблон!$M25+[16]Шаблон!$K25-[16]Шаблон!$L25</f>
        <v>1928</v>
      </c>
      <c r="C25" s="84">
        <f>'[7]10'!F25</f>
        <v>327</v>
      </c>
      <c r="D25" s="84">
        <f>[15]Матриця!$K29+[15]Матриця!$M29+[15]Матриця!$O29+[15]Матриця!$Q29</f>
        <v>1900</v>
      </c>
      <c r="E25" s="57">
        <f t="shared" si="0"/>
        <v>581.03975535168195</v>
      </c>
      <c r="F25" s="84">
        <f>'[7]10'!I25</f>
        <v>85</v>
      </c>
      <c r="G25" s="84">
        <f>[17]Шаблон!$F25+[16]Шаблон!$D25</f>
        <v>11</v>
      </c>
      <c r="H25" s="57">
        <f t="shared" si="1"/>
        <v>12.941176470588237</v>
      </c>
      <c r="I25" s="84">
        <f>'[7]10'!L25</f>
        <v>7</v>
      </c>
      <c r="J25" s="84">
        <f>[17]Шаблон!$J25</f>
        <v>5</v>
      </c>
      <c r="K25" s="57">
        <f t="shared" si="2"/>
        <v>71.428571428571431</v>
      </c>
      <c r="L25" s="84">
        <f>'[7]10'!O25</f>
        <v>31</v>
      </c>
      <c r="M25" s="84">
        <f>[17]Шаблон!$K25+[17]Шаблон!$L25+[16]Шаблон!$G25</f>
        <v>3</v>
      </c>
      <c r="N25" s="57">
        <f t="shared" si="3"/>
        <v>9.67741935483871</v>
      </c>
      <c r="O25" s="84">
        <f>'[7]10'!R25</f>
        <v>301</v>
      </c>
      <c r="P25" s="46">
        <f>'[8]1'!$J28</f>
        <v>49</v>
      </c>
      <c r="Q25" s="57">
        <f t="shared" si="4"/>
        <v>16.279069767441861</v>
      </c>
      <c r="R25" s="46">
        <f>[15]Матриця!$AO29+[15]Матриця!$AQ29+[15]Матриця!$AS29+[15]Матриця!$AU29+[16]Шаблон!$M25</f>
        <v>434</v>
      </c>
      <c r="S25" s="84">
        <f>'[7]10'!V25</f>
        <v>58</v>
      </c>
      <c r="T25" s="46">
        <f>[15]Матриця!$AU29+[15]Матриця!$AO29+[15]Матриця!$AQ29+[15]Матриця!$AS29</f>
        <v>434</v>
      </c>
      <c r="U25" s="57">
        <f t="shared" si="5"/>
        <v>748.27586206896547</v>
      </c>
      <c r="V25" s="84">
        <f>'[7]10'!Y25</f>
        <v>49</v>
      </c>
      <c r="W25" s="46">
        <f>[17]Шаблон!$T25</f>
        <v>0</v>
      </c>
      <c r="X25" s="57">
        <f t="shared" si="6"/>
        <v>0</v>
      </c>
      <c r="Y25" s="29"/>
      <c r="Z25" s="32"/>
    </row>
    <row r="26" spans="1:26" s="33" customFormat="1" ht="18" customHeight="1" x14ac:dyDescent="0.25">
      <c r="A26" s="52" t="s">
        <v>42</v>
      </c>
      <c r="B26" s="84">
        <f>[15]Матриця!$K30+[15]Матриця!$M30+[15]Матриця!$O30+[15]Матриця!$Q30+[16]Шаблон!$M26+[16]Шаблон!$K26-[16]Шаблон!$L26</f>
        <v>1008</v>
      </c>
      <c r="C26" s="84">
        <f>'[7]10'!F26</f>
        <v>2507</v>
      </c>
      <c r="D26" s="84">
        <f>[15]Матриця!$K30+[15]Матриця!$M30+[15]Матриця!$O30+[15]Матриця!$Q30</f>
        <v>630</v>
      </c>
      <c r="E26" s="57">
        <f t="shared" si="0"/>
        <v>25.129637016354206</v>
      </c>
      <c r="F26" s="84">
        <f>'[7]10'!I26</f>
        <v>518</v>
      </c>
      <c r="G26" s="84">
        <f>[17]Шаблон!$F26+[16]Шаблон!$D26</f>
        <v>329</v>
      </c>
      <c r="H26" s="57">
        <f t="shared" si="1"/>
        <v>63.513513513513509</v>
      </c>
      <c r="I26" s="84">
        <f>'[7]10'!L26</f>
        <v>69</v>
      </c>
      <c r="J26" s="84">
        <f>[17]Шаблон!$J26</f>
        <v>35</v>
      </c>
      <c r="K26" s="57">
        <f t="shared" si="2"/>
        <v>50.724637681159422</v>
      </c>
      <c r="L26" s="84">
        <f>'[7]10'!O26</f>
        <v>9</v>
      </c>
      <c r="M26" s="84">
        <f>[17]Шаблон!$K26+[17]Шаблон!$L26+[16]Шаблон!$G26</f>
        <v>51</v>
      </c>
      <c r="N26" s="57">
        <f t="shared" si="3"/>
        <v>566.66666666666674</v>
      </c>
      <c r="O26" s="84">
        <f>'[7]10'!R26</f>
        <v>1852</v>
      </c>
      <c r="P26" s="46">
        <f>'[8]1'!$J29</f>
        <v>1783</v>
      </c>
      <c r="Q26" s="57">
        <f t="shared" si="4"/>
        <v>96.274298056155502</v>
      </c>
      <c r="R26" s="46">
        <f>[15]Матриця!$AO30+[15]Матриця!$AQ30+[15]Матриця!$AS30+[15]Матриця!$AU30+[16]Шаблон!$M26</f>
        <v>240</v>
      </c>
      <c r="S26" s="84">
        <f>'[7]10'!V26</f>
        <v>680</v>
      </c>
      <c r="T26" s="46">
        <f>[15]Матриця!$AU30+[15]Матриця!$AO30+[15]Матриця!$AQ30+[15]Матриця!$AS30</f>
        <v>168</v>
      </c>
      <c r="U26" s="57">
        <f t="shared" si="5"/>
        <v>24.705882352941178</v>
      </c>
      <c r="V26" s="84">
        <f>'[7]10'!Y26</f>
        <v>510</v>
      </c>
      <c r="W26" s="46">
        <f>[17]Шаблон!$T26</f>
        <v>370</v>
      </c>
      <c r="X26" s="57">
        <f t="shared" si="6"/>
        <v>72.549019607843135</v>
      </c>
      <c r="Y26" s="29"/>
      <c r="Z26" s="32"/>
    </row>
    <row r="27" spans="1:26" s="33" customFormat="1" ht="18" customHeight="1" x14ac:dyDescent="0.25">
      <c r="A27" s="52" t="s">
        <v>43</v>
      </c>
      <c r="B27" s="84">
        <f>[15]Матриця!$K31+[15]Матриця!$M31+[15]Матриця!$O31+[15]Матриця!$Q31+[16]Шаблон!$M27+[16]Шаблон!$K27-[16]Шаблон!$L27</f>
        <v>676</v>
      </c>
      <c r="C27" s="84">
        <f>'[7]10'!F27</f>
        <v>705</v>
      </c>
      <c r="D27" s="84">
        <f>[15]Матриця!$K31+[15]Матриця!$M31+[15]Матриця!$O31+[15]Матриця!$Q31</f>
        <v>634</v>
      </c>
      <c r="E27" s="57">
        <f t="shared" si="0"/>
        <v>89.929078014184398</v>
      </c>
      <c r="F27" s="84">
        <f>'[7]10'!I27</f>
        <v>224</v>
      </c>
      <c r="G27" s="84">
        <f>[17]Шаблон!$F27+[16]Шаблон!$D27</f>
        <v>147</v>
      </c>
      <c r="H27" s="57">
        <f t="shared" si="1"/>
        <v>65.625</v>
      </c>
      <c r="I27" s="84">
        <f>'[7]10'!L27</f>
        <v>35</v>
      </c>
      <c r="J27" s="84">
        <f>[17]Шаблон!$J27</f>
        <v>26</v>
      </c>
      <c r="K27" s="57">
        <f t="shared" si="2"/>
        <v>74.285714285714292</v>
      </c>
      <c r="L27" s="84">
        <f>'[7]10'!O27</f>
        <v>40</v>
      </c>
      <c r="M27" s="84">
        <f>[17]Шаблон!$K27+[17]Шаблон!$L27+[16]Шаблон!$G27</f>
        <v>28</v>
      </c>
      <c r="N27" s="57">
        <f t="shared" si="3"/>
        <v>70</v>
      </c>
      <c r="O27" s="84">
        <f>'[7]10'!R27</f>
        <v>682</v>
      </c>
      <c r="P27" s="46">
        <f>'[8]1'!$J30</f>
        <v>591</v>
      </c>
      <c r="Q27" s="57">
        <f t="shared" si="4"/>
        <v>86.656891495601172</v>
      </c>
      <c r="R27" s="46">
        <f>[15]Матриця!$AO31+[15]Матриця!$AQ31+[15]Матриця!$AS31+[15]Матриця!$AU31+[16]Шаблон!$M27</f>
        <v>206</v>
      </c>
      <c r="S27" s="84">
        <f>'[7]10'!V27</f>
        <v>171</v>
      </c>
      <c r="T27" s="46">
        <f>[15]Матриця!$AU31+[15]Матриця!$AO31+[15]Матриця!$AQ31+[15]Матриця!$AS31</f>
        <v>203</v>
      </c>
      <c r="U27" s="57">
        <f t="shared" si="5"/>
        <v>118.71345029239765</v>
      </c>
      <c r="V27" s="84">
        <f>'[7]10'!Y27</f>
        <v>127</v>
      </c>
      <c r="W27" s="46">
        <f>[17]Шаблон!$T27</f>
        <v>148</v>
      </c>
      <c r="X27" s="57">
        <f t="shared" si="6"/>
        <v>116.53543307086613</v>
      </c>
      <c r="Y27" s="29"/>
      <c r="Z27" s="32"/>
    </row>
    <row r="28" spans="1:26" s="33" customFormat="1" ht="18" customHeight="1" x14ac:dyDescent="0.25">
      <c r="A28" s="54" t="s">
        <v>44</v>
      </c>
      <c r="B28" s="84">
        <f>[15]Матриця!$K32+[15]Матриця!$M32+[15]Матриця!$O32+[15]Матриця!$Q32+[16]Шаблон!$M28+[16]Шаблон!$K28-[16]Шаблон!$L28</f>
        <v>86</v>
      </c>
      <c r="C28" s="84">
        <f>'[7]10'!F28</f>
        <v>709</v>
      </c>
      <c r="D28" s="84">
        <f>[15]Матриця!$K32+[15]Матриця!$M32+[15]Матриця!$O32+[15]Матриця!$Q32</f>
        <v>0</v>
      </c>
      <c r="E28" s="57">
        <f t="shared" si="0"/>
        <v>0</v>
      </c>
      <c r="F28" s="84">
        <f>'[7]10'!I28</f>
        <v>305</v>
      </c>
      <c r="G28" s="84">
        <f>[17]Шаблон!$F28+[16]Шаблон!$D28</f>
        <v>171</v>
      </c>
      <c r="H28" s="57">
        <f t="shared" si="1"/>
        <v>56.065573770491802</v>
      </c>
      <c r="I28" s="84">
        <f>'[7]10'!L28</f>
        <v>27</v>
      </c>
      <c r="J28" s="84">
        <f>[17]Шаблон!$J28</f>
        <v>9</v>
      </c>
      <c r="K28" s="57">
        <f t="shared" si="2"/>
        <v>33.333333333333329</v>
      </c>
      <c r="L28" s="84">
        <f>'[7]10'!O28</f>
        <v>22</v>
      </c>
      <c r="M28" s="84">
        <f>[17]Шаблон!$K28+[17]Шаблон!$L28+[16]Шаблон!$G28</f>
        <v>15</v>
      </c>
      <c r="N28" s="57">
        <f t="shared" si="3"/>
        <v>68.181818181818173</v>
      </c>
      <c r="O28" s="84">
        <f>'[7]10'!R28</f>
        <v>689</v>
      </c>
      <c r="P28" s="46">
        <f>'[8]1'!$J31</f>
        <v>614</v>
      </c>
      <c r="Q28" s="57">
        <f t="shared" si="4"/>
        <v>89.114658925979683</v>
      </c>
      <c r="R28" s="46">
        <f>[15]Матриця!$AO32+[15]Матриця!$AQ32+[15]Матриця!$AS32+[15]Матриця!$AU32+[16]Шаблон!$M28</f>
        <v>15</v>
      </c>
      <c r="S28" s="84">
        <f>'[7]10'!V28</f>
        <v>173</v>
      </c>
      <c r="T28" s="46">
        <f>[15]Матриця!$AU32+[15]Матриця!$AO32+[15]Матриця!$AQ32+[15]Матриця!$AS32</f>
        <v>0</v>
      </c>
      <c r="U28" s="57">
        <f t="shared" si="5"/>
        <v>0</v>
      </c>
      <c r="V28" s="84">
        <f>'[7]10'!Y28</f>
        <v>137</v>
      </c>
      <c r="W28" s="46">
        <f>[17]Шаблон!$T28</f>
        <v>158</v>
      </c>
      <c r="X28" s="57">
        <f t="shared" si="6"/>
        <v>115.32846715328466</v>
      </c>
      <c r="Y28" s="29"/>
      <c r="Z28" s="32"/>
    </row>
    <row r="29" spans="1:26" ht="49.5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06" t="s">
        <v>75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B1:K1"/>
    <mergeCell ref="V4:V5"/>
    <mergeCell ref="W4:W5"/>
    <mergeCell ref="X4:X5"/>
    <mergeCell ref="R4:R5"/>
    <mergeCell ref="S4:S5"/>
    <mergeCell ref="T4:T5"/>
    <mergeCell ref="U4:U5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21"/>
  <sheetViews>
    <sheetView view="pageBreakPreview" zoomScale="80" zoomScaleNormal="70" zoomScaleSheetLayoutView="80" workbookViewId="0">
      <selection activeCell="A16" sqref="A16:A17"/>
    </sheetView>
  </sheetViews>
  <sheetFormatPr defaultColWidth="8" defaultRowHeight="12.75" x14ac:dyDescent="0.2"/>
  <cols>
    <col min="1" max="1" width="52.5703125" style="2" customWidth="1"/>
    <col min="2" max="2" width="17.140625" style="81" customWidth="1"/>
    <col min="3" max="3" width="14.42578125" style="15" customWidth="1"/>
    <col min="4" max="4" width="16" style="2" customWidth="1"/>
    <col min="5" max="5" width="13.140625" style="2" bestFit="1" customWidth="1"/>
    <col min="6" max="6" width="11.42578125" style="2" bestFit="1" customWidth="1"/>
    <col min="7" max="16384" width="8" style="2"/>
  </cols>
  <sheetData>
    <row r="1" spans="1:6" ht="27" customHeight="1" x14ac:dyDescent="0.2">
      <c r="A1" s="94" t="s">
        <v>55</v>
      </c>
      <c r="B1" s="94"/>
      <c r="C1" s="94"/>
      <c r="D1" s="94"/>
    </row>
    <row r="2" spans="1:6" ht="23.25" customHeight="1" x14ac:dyDescent="0.2">
      <c r="A2" s="94" t="s">
        <v>20</v>
      </c>
      <c r="B2" s="94"/>
      <c r="C2" s="94"/>
      <c r="D2" s="94"/>
    </row>
    <row r="3" spans="1:6" ht="25.5" customHeight="1" x14ac:dyDescent="0.25">
      <c r="A3" s="130" t="s">
        <v>90</v>
      </c>
      <c r="B3" s="130"/>
      <c r="C3" s="130"/>
      <c r="D3" s="131"/>
    </row>
    <row r="4" spans="1:6" s="3" customFormat="1" ht="25.5" customHeight="1" x14ac:dyDescent="0.25">
      <c r="A4" s="99" t="s">
        <v>0</v>
      </c>
      <c r="B4" s="99" t="s">
        <v>70</v>
      </c>
      <c r="C4" s="126" t="s">
        <v>69</v>
      </c>
      <c r="D4" s="127"/>
    </row>
    <row r="5" spans="1:6" s="3" customFormat="1" ht="23.25" customHeight="1" x14ac:dyDescent="0.25">
      <c r="A5" s="128"/>
      <c r="B5" s="129"/>
      <c r="C5" s="95" t="s">
        <v>67</v>
      </c>
      <c r="D5" s="95" t="s">
        <v>68</v>
      </c>
    </row>
    <row r="6" spans="1:6" s="3" customFormat="1" x14ac:dyDescent="0.25">
      <c r="A6" s="100"/>
      <c r="B6" s="125"/>
      <c r="C6" s="96"/>
      <c r="D6" s="96"/>
    </row>
    <row r="7" spans="1:6" s="8" customFormat="1" ht="15.75" customHeight="1" x14ac:dyDescent="0.25">
      <c r="A7" s="6" t="s">
        <v>3</v>
      </c>
      <c r="B7" s="82">
        <v>1</v>
      </c>
      <c r="C7" s="7">
        <v>2</v>
      </c>
      <c r="D7" s="82">
        <v>3</v>
      </c>
    </row>
    <row r="8" spans="1:6" s="8" customFormat="1" ht="28.5" customHeight="1" x14ac:dyDescent="0.25">
      <c r="A8" s="9" t="s">
        <v>49</v>
      </c>
      <c r="B8" s="71">
        <f>C8+D8</f>
        <v>30194</v>
      </c>
      <c r="C8" s="62">
        <f>'12'!B7</f>
        <v>17679</v>
      </c>
      <c r="D8" s="63">
        <f>'13'!B7</f>
        <v>12515</v>
      </c>
      <c r="E8" s="20"/>
      <c r="F8" s="18"/>
    </row>
    <row r="9" spans="1:6" s="3" customFormat="1" ht="28.5" customHeight="1" x14ac:dyDescent="0.25">
      <c r="A9" s="9" t="s">
        <v>50</v>
      </c>
      <c r="B9" s="71">
        <f t="shared" ref="B9:B13" si="0">C9+D9</f>
        <v>27660</v>
      </c>
      <c r="C9" s="63">
        <f>'12'!C7</f>
        <v>16343</v>
      </c>
      <c r="D9" s="63">
        <f>'13'!C7</f>
        <v>11317</v>
      </c>
      <c r="E9" s="18"/>
      <c r="F9" s="18"/>
    </row>
    <row r="10" spans="1:6" s="3" customFormat="1" ht="52.5" customHeight="1" x14ac:dyDescent="0.25">
      <c r="A10" s="12" t="s">
        <v>51</v>
      </c>
      <c r="B10" s="71">
        <f t="shared" si="0"/>
        <v>7569</v>
      </c>
      <c r="C10" s="63">
        <f>'12'!D7</f>
        <v>3516</v>
      </c>
      <c r="D10" s="63">
        <f>'13'!D7</f>
        <v>4053</v>
      </c>
      <c r="E10" s="18"/>
      <c r="F10" s="18"/>
    </row>
    <row r="11" spans="1:6" s="3" customFormat="1" ht="31.5" customHeight="1" x14ac:dyDescent="0.25">
      <c r="A11" s="13" t="s">
        <v>52</v>
      </c>
      <c r="B11" s="71">
        <f t="shared" si="0"/>
        <v>1416</v>
      </c>
      <c r="C11" s="63">
        <f>'12'!F7</f>
        <v>494</v>
      </c>
      <c r="D11" s="63">
        <f>'13'!F7</f>
        <v>922</v>
      </c>
      <c r="E11" s="18"/>
      <c r="F11" s="18"/>
    </row>
    <row r="12" spans="1:6" s="3" customFormat="1" ht="45.75" customHeight="1" x14ac:dyDescent="0.25">
      <c r="A12" s="13" t="s">
        <v>16</v>
      </c>
      <c r="B12" s="71">
        <f t="shared" si="0"/>
        <v>1463</v>
      </c>
      <c r="C12" s="63">
        <f>'12'!G7</f>
        <v>509</v>
      </c>
      <c r="D12" s="63">
        <f>'13'!G7</f>
        <v>954</v>
      </c>
      <c r="E12" s="18"/>
      <c r="F12" s="18"/>
    </row>
    <row r="13" spans="1:6" s="3" customFormat="1" ht="55.5" customHeight="1" x14ac:dyDescent="0.25">
      <c r="A13" s="13" t="s">
        <v>53</v>
      </c>
      <c r="B13" s="71">
        <f t="shared" si="0"/>
        <v>25736</v>
      </c>
      <c r="C13" s="63">
        <f>'12'!H7</f>
        <v>15982</v>
      </c>
      <c r="D13" s="63">
        <f>'13'!H7</f>
        <v>9754</v>
      </c>
      <c r="E13" s="18"/>
      <c r="F13" s="18"/>
    </row>
    <row r="14" spans="1:6" s="3" customFormat="1" ht="12.75" customHeight="1" x14ac:dyDescent="0.25">
      <c r="A14" s="101" t="s">
        <v>91</v>
      </c>
      <c r="B14" s="102"/>
      <c r="C14" s="102"/>
      <c r="D14" s="102"/>
      <c r="E14" s="18"/>
      <c r="F14" s="18"/>
    </row>
    <row r="15" spans="1:6" s="3" customFormat="1" ht="18" customHeight="1" x14ac:dyDescent="0.25">
      <c r="A15" s="103"/>
      <c r="B15" s="104"/>
      <c r="C15" s="104"/>
      <c r="D15" s="104"/>
      <c r="E15" s="18"/>
      <c r="F15" s="18"/>
    </row>
    <row r="16" spans="1:6" s="3" customFormat="1" ht="20.25" customHeight="1" x14ac:dyDescent="0.25">
      <c r="A16" s="99" t="s">
        <v>0</v>
      </c>
      <c r="B16" s="99" t="s">
        <v>70</v>
      </c>
      <c r="C16" s="126" t="s">
        <v>69</v>
      </c>
      <c r="D16" s="127" t="s">
        <v>58</v>
      </c>
      <c r="E16" s="18"/>
      <c r="F16" s="18"/>
    </row>
    <row r="17" spans="1:6" ht="35.25" customHeight="1" x14ac:dyDescent="0.3">
      <c r="A17" s="100"/>
      <c r="B17" s="125"/>
      <c r="C17" s="85" t="s">
        <v>67</v>
      </c>
      <c r="D17" s="85" t="s">
        <v>68</v>
      </c>
      <c r="E17" s="19"/>
      <c r="F17" s="19"/>
    </row>
    <row r="18" spans="1:6" ht="24" customHeight="1" x14ac:dyDescent="0.3">
      <c r="A18" s="9" t="s">
        <v>49</v>
      </c>
      <c r="B18" s="71">
        <f t="shared" ref="B18:B20" si="1">C18+D18</f>
        <v>9921</v>
      </c>
      <c r="C18" s="64">
        <f>'12'!I7</f>
        <v>6649</v>
      </c>
      <c r="D18" s="59">
        <f>'13'!I7</f>
        <v>3272</v>
      </c>
      <c r="E18" s="19"/>
      <c r="F18" s="19"/>
    </row>
    <row r="19" spans="1:6" ht="25.5" customHeight="1" x14ac:dyDescent="0.3">
      <c r="A19" s="1" t="s">
        <v>50</v>
      </c>
      <c r="B19" s="71">
        <f t="shared" si="1"/>
        <v>9396</v>
      </c>
      <c r="C19" s="64">
        <f>'12'!J7</f>
        <v>6341</v>
      </c>
      <c r="D19" s="59">
        <f>'13'!J7</f>
        <v>3055</v>
      </c>
      <c r="E19" s="19"/>
      <c r="F19" s="19"/>
    </row>
    <row r="20" spans="1:6" ht="41.25" customHeight="1" x14ac:dyDescent="0.3">
      <c r="A20" s="1" t="s">
        <v>54</v>
      </c>
      <c r="B20" s="71">
        <f t="shared" si="1"/>
        <v>7832</v>
      </c>
      <c r="C20" s="64">
        <f>'12'!K7</f>
        <v>5547</v>
      </c>
      <c r="D20" s="59">
        <f>'13'!K7</f>
        <v>2285</v>
      </c>
      <c r="E20" s="19"/>
      <c r="F20" s="19"/>
    </row>
    <row r="21" spans="1:6" ht="20.25" x14ac:dyDescent="0.3">
      <c r="C21" s="16"/>
      <c r="E21" s="19"/>
      <c r="F21" s="19"/>
    </row>
  </sheetData>
  <mergeCells count="12">
    <mergeCell ref="A14:D15"/>
    <mergeCell ref="A16:A17"/>
    <mergeCell ref="B16:B17"/>
    <mergeCell ref="C16:D16"/>
    <mergeCell ref="A1:D1"/>
    <mergeCell ref="A2:D2"/>
    <mergeCell ref="A4:A6"/>
    <mergeCell ref="C5:C6"/>
    <mergeCell ref="D5:D6"/>
    <mergeCell ref="C4:D4"/>
    <mergeCell ref="B4:B6"/>
    <mergeCell ref="A3:D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A2" sqref="A2"/>
    </sheetView>
  </sheetViews>
  <sheetFormatPr defaultRowHeight="14.25" x14ac:dyDescent="0.2"/>
  <cols>
    <col min="1" max="1" width="29.140625" style="37" customWidth="1"/>
    <col min="2" max="2" width="9.85546875" style="37" customWidth="1"/>
    <col min="3" max="3" width="10.85546875" style="37" customWidth="1"/>
    <col min="4" max="4" width="13" style="37" customWidth="1"/>
    <col min="5" max="5" width="11.42578125" style="37" customWidth="1"/>
    <col min="6" max="6" width="9" style="37" customWidth="1"/>
    <col min="7" max="7" width="12.5703125" style="37" customWidth="1"/>
    <col min="8" max="8" width="11.85546875" style="37" customWidth="1"/>
    <col min="9" max="9" width="11" style="37" customWidth="1"/>
    <col min="10" max="10" width="11.28515625" style="37" customWidth="1"/>
    <col min="11" max="11" width="10.42578125" style="37" customWidth="1"/>
    <col min="12" max="16384" width="9.140625" style="37"/>
  </cols>
  <sheetData>
    <row r="1" spans="1:15" s="22" customFormat="1" ht="45" customHeight="1" x14ac:dyDescent="0.25">
      <c r="A1" s="132" t="s">
        <v>92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5" s="25" customFormat="1" ht="14.25" customHeight="1" x14ac:dyDescent="0.25">
      <c r="A2" s="23"/>
      <c r="B2" s="23"/>
      <c r="C2" s="23"/>
      <c r="D2" s="23"/>
      <c r="E2" s="23"/>
      <c r="F2" s="23"/>
      <c r="G2" s="23"/>
      <c r="H2" s="24"/>
      <c r="I2" s="24"/>
      <c r="J2" s="68"/>
      <c r="K2" s="69"/>
    </row>
    <row r="3" spans="1:15" s="26" customFormat="1" ht="67.5" customHeight="1" x14ac:dyDescent="0.25">
      <c r="A3" s="108"/>
      <c r="B3" s="133" t="s">
        <v>59</v>
      </c>
      <c r="C3" s="133" t="s">
        <v>60</v>
      </c>
      <c r="D3" s="133" t="s">
        <v>57</v>
      </c>
      <c r="E3" s="133" t="s">
        <v>61</v>
      </c>
      <c r="F3" s="133" t="s">
        <v>78</v>
      </c>
      <c r="G3" s="133" t="s">
        <v>63</v>
      </c>
      <c r="H3" s="133" t="s">
        <v>77</v>
      </c>
      <c r="I3" s="133" t="s">
        <v>64</v>
      </c>
      <c r="J3" s="134" t="s">
        <v>65</v>
      </c>
      <c r="K3" s="133" t="s">
        <v>10</v>
      </c>
    </row>
    <row r="4" spans="1:15" s="27" customFormat="1" ht="19.5" customHeight="1" x14ac:dyDescent="0.25">
      <c r="A4" s="108"/>
      <c r="B4" s="133"/>
      <c r="C4" s="133"/>
      <c r="D4" s="133"/>
      <c r="E4" s="133"/>
      <c r="F4" s="133"/>
      <c r="G4" s="133"/>
      <c r="H4" s="133"/>
      <c r="I4" s="133"/>
      <c r="J4" s="134"/>
      <c r="K4" s="133"/>
    </row>
    <row r="5" spans="1:15" s="27" customFormat="1" ht="6" customHeight="1" x14ac:dyDescent="0.25">
      <c r="A5" s="108"/>
      <c r="B5" s="133"/>
      <c r="C5" s="133"/>
      <c r="D5" s="133"/>
      <c r="E5" s="133"/>
      <c r="F5" s="133"/>
      <c r="G5" s="133"/>
      <c r="H5" s="133"/>
      <c r="I5" s="133"/>
      <c r="J5" s="134"/>
      <c r="K5" s="133"/>
    </row>
    <row r="6" spans="1:15" s="44" customFormat="1" ht="11.25" customHeight="1" x14ac:dyDescent="0.2">
      <c r="A6" s="42" t="s">
        <v>3</v>
      </c>
      <c r="B6" s="43">
        <v>1</v>
      </c>
      <c r="C6" s="43">
        <v>2</v>
      </c>
      <c r="D6" s="78">
        <v>3</v>
      </c>
      <c r="E6" s="78">
        <v>4</v>
      </c>
      <c r="F6" s="78">
        <v>5</v>
      </c>
      <c r="G6" s="78">
        <v>6</v>
      </c>
      <c r="H6" s="78">
        <v>7</v>
      </c>
      <c r="I6" s="78">
        <v>8</v>
      </c>
      <c r="J6" s="78">
        <v>9</v>
      </c>
      <c r="K6" s="78">
        <v>10</v>
      </c>
    </row>
    <row r="7" spans="1:15" s="30" customFormat="1" ht="18" customHeight="1" x14ac:dyDescent="0.25">
      <c r="A7" s="50" t="s">
        <v>23</v>
      </c>
      <c r="B7" s="28">
        <f t="shared" ref="B7:K7" si="0">SUM(B8:B28)</f>
        <v>17679</v>
      </c>
      <c r="C7" s="28">
        <f t="shared" si="0"/>
        <v>16343</v>
      </c>
      <c r="D7" s="28">
        <f t="shared" si="0"/>
        <v>3516</v>
      </c>
      <c r="E7" s="73">
        <f t="shared" si="0"/>
        <v>3224</v>
      </c>
      <c r="F7" s="28">
        <f t="shared" si="0"/>
        <v>494</v>
      </c>
      <c r="G7" s="28">
        <f t="shared" si="0"/>
        <v>509</v>
      </c>
      <c r="H7" s="28">
        <f t="shared" si="0"/>
        <v>15982</v>
      </c>
      <c r="I7" s="28">
        <f t="shared" si="0"/>
        <v>6649</v>
      </c>
      <c r="J7" s="28">
        <f t="shared" si="0"/>
        <v>6341</v>
      </c>
      <c r="K7" s="28">
        <f t="shared" si="0"/>
        <v>5547</v>
      </c>
      <c r="L7" s="29"/>
      <c r="O7" s="33"/>
    </row>
    <row r="8" spans="1:15" s="33" customFormat="1" ht="18" customHeight="1" x14ac:dyDescent="0.25">
      <c r="A8" s="51" t="s">
        <v>24</v>
      </c>
      <c r="B8" s="31">
        <f>[18]Шаблон!$M8+[18]Шаблон!$K8-[18]Шаблон!$L8+[15]Матриця!$J12</f>
        <v>591</v>
      </c>
      <c r="C8" s="31">
        <f>[15]Матриця!$J12</f>
        <v>531</v>
      </c>
      <c r="D8" s="31">
        <f>[15]Матриця!$AE12+[18]Шаблон!$D8</f>
        <v>174</v>
      </c>
      <c r="E8" s="70">
        <f>[15]Матриця!$AE12</f>
        <v>120</v>
      </c>
      <c r="F8" s="31">
        <f>[19]Шаблон!$J8</f>
        <v>39</v>
      </c>
      <c r="G8" s="31">
        <f>[19]Шаблон!$K8+[19]Шаблон!$L8+[18]Шаблон!$G8</f>
        <v>34</v>
      </c>
      <c r="H8" s="46">
        <f>'[8]1'!$I11</f>
        <v>802</v>
      </c>
      <c r="I8" s="46">
        <f>[18]Шаблон!$M8+[15]Матриця!$AN12</f>
        <v>237</v>
      </c>
      <c r="J8" s="46">
        <f>[15]Матриця!$AN12</f>
        <v>237</v>
      </c>
      <c r="K8" s="46">
        <f>[19]Шаблон!$T8</f>
        <v>257</v>
      </c>
      <c r="L8" s="29"/>
      <c r="M8" s="32"/>
    </row>
    <row r="9" spans="1:15" s="34" customFormat="1" ht="18" customHeight="1" x14ac:dyDescent="0.25">
      <c r="A9" s="52" t="s">
        <v>25</v>
      </c>
      <c r="B9" s="84">
        <f>[18]Шаблон!$M9+[18]Шаблон!$K9-[18]Шаблон!$L9+[15]Матриця!$J13</f>
        <v>509</v>
      </c>
      <c r="C9" s="84">
        <f>[15]Матриця!$J13</f>
        <v>499</v>
      </c>
      <c r="D9" s="84">
        <f>[15]Матриця!$AE13+[18]Шаблон!$D9</f>
        <v>134</v>
      </c>
      <c r="E9" s="70">
        <f>[15]Матриця!$AE13</f>
        <v>131</v>
      </c>
      <c r="F9" s="84">
        <f>[19]Шаблон!$J9</f>
        <v>19</v>
      </c>
      <c r="G9" s="84">
        <f>[19]Шаблон!$K9+[19]Шаблон!$L9+[18]Шаблон!$G9</f>
        <v>72</v>
      </c>
      <c r="H9" s="46">
        <f>'[8]1'!$I12</f>
        <v>501</v>
      </c>
      <c r="I9" s="46">
        <f>[18]Шаблон!$M9+[15]Матриця!$AN13</f>
        <v>167</v>
      </c>
      <c r="J9" s="46">
        <f>[15]Матриця!$AN13</f>
        <v>165</v>
      </c>
      <c r="K9" s="46">
        <f>[19]Шаблон!$T9</f>
        <v>203</v>
      </c>
      <c r="L9" s="29"/>
      <c r="M9" s="32"/>
    </row>
    <row r="10" spans="1:15" s="33" customFormat="1" ht="18" customHeight="1" x14ac:dyDescent="0.25">
      <c r="A10" s="52" t="s">
        <v>26</v>
      </c>
      <c r="B10" s="84">
        <f>[18]Шаблон!$M10+[18]Шаблон!$K10-[18]Шаблон!$L10+[15]Матриця!$J14</f>
        <v>711</v>
      </c>
      <c r="C10" s="84">
        <f>[15]Матриця!$J14</f>
        <v>700</v>
      </c>
      <c r="D10" s="84">
        <f>[15]Матриця!$AE14+[18]Шаблон!$D10</f>
        <v>87</v>
      </c>
      <c r="E10" s="70">
        <f>[15]Матриця!$AE14</f>
        <v>87</v>
      </c>
      <c r="F10" s="84">
        <f>[19]Шаблон!$J10</f>
        <v>11</v>
      </c>
      <c r="G10" s="84">
        <f>[19]Шаблон!$K10+[19]Шаблон!$L10+[18]Шаблон!$G10</f>
        <v>0</v>
      </c>
      <c r="H10" s="46">
        <f>'[8]1'!$I13</f>
        <v>471</v>
      </c>
      <c r="I10" s="46">
        <f>[18]Шаблон!$M10+[15]Матриця!$AN14</f>
        <v>341</v>
      </c>
      <c r="J10" s="46">
        <f>[15]Матриця!$AN14</f>
        <v>341</v>
      </c>
      <c r="K10" s="46">
        <f>[19]Шаблон!$T10</f>
        <v>143</v>
      </c>
      <c r="L10" s="29"/>
      <c r="M10" s="32"/>
    </row>
    <row r="11" spans="1:15" s="33" customFormat="1" ht="18" customHeight="1" x14ac:dyDescent="0.25">
      <c r="A11" s="52" t="s">
        <v>27</v>
      </c>
      <c r="B11" s="84">
        <f>[18]Шаблон!$M11+[18]Шаблон!$K11-[18]Шаблон!$L11+[15]Матриця!$J15</f>
        <v>542</v>
      </c>
      <c r="C11" s="84">
        <f>[15]Матриця!$J15</f>
        <v>509</v>
      </c>
      <c r="D11" s="84">
        <f>[15]Матриця!$AE15+[18]Шаблон!$D11</f>
        <v>115</v>
      </c>
      <c r="E11" s="70">
        <f>[15]Матриця!$AE15</f>
        <v>106</v>
      </c>
      <c r="F11" s="84">
        <f>[19]Шаблон!$J11</f>
        <v>14</v>
      </c>
      <c r="G11" s="84">
        <f>[19]Шаблон!$K11+[19]Шаблон!$L11+[18]Шаблон!$G11</f>
        <v>52</v>
      </c>
      <c r="H11" s="46">
        <f>'[8]1'!$I14</f>
        <v>694</v>
      </c>
      <c r="I11" s="46">
        <f>[18]Шаблон!$M11+[15]Матриця!$AN15</f>
        <v>234</v>
      </c>
      <c r="J11" s="46">
        <f>[15]Матриця!$AN15</f>
        <v>220</v>
      </c>
      <c r="K11" s="46">
        <f>[19]Шаблон!$T11</f>
        <v>193</v>
      </c>
      <c r="L11" s="29"/>
      <c r="M11" s="32"/>
    </row>
    <row r="12" spans="1:15" s="33" customFormat="1" ht="18" customHeight="1" x14ac:dyDescent="0.25">
      <c r="A12" s="52" t="s">
        <v>28</v>
      </c>
      <c r="B12" s="84">
        <f>[18]Шаблон!$M12+[18]Шаблон!$K12-[18]Шаблон!$L12+[15]Матриця!$J16</f>
        <v>691</v>
      </c>
      <c r="C12" s="84">
        <f>[15]Матриця!$J16</f>
        <v>663</v>
      </c>
      <c r="D12" s="84">
        <f>[15]Матриця!$AE16+[18]Шаблон!$D12</f>
        <v>91</v>
      </c>
      <c r="E12" s="70">
        <f>[15]Матриця!$AE16</f>
        <v>73</v>
      </c>
      <c r="F12" s="84">
        <f>[19]Шаблон!$J12</f>
        <v>11</v>
      </c>
      <c r="G12" s="84">
        <f>[19]Шаблон!$K12+[19]Шаблон!$L12+[18]Шаблон!$G12</f>
        <v>3</v>
      </c>
      <c r="H12" s="46">
        <f>'[8]1'!$I15</f>
        <v>494</v>
      </c>
      <c r="I12" s="46">
        <f>[18]Шаблон!$M12+[15]Матриця!$AN16</f>
        <v>322</v>
      </c>
      <c r="J12" s="46">
        <f>[15]Матриця!$AN16</f>
        <v>318</v>
      </c>
      <c r="K12" s="46">
        <f>[19]Шаблон!$T12</f>
        <v>176</v>
      </c>
      <c r="L12" s="29"/>
      <c r="M12" s="32"/>
    </row>
    <row r="13" spans="1:15" s="33" customFormat="1" ht="18" customHeight="1" x14ac:dyDescent="0.25">
      <c r="A13" s="52" t="s">
        <v>29</v>
      </c>
      <c r="B13" s="84">
        <f>[18]Шаблон!$M13+[18]Шаблон!$K13-[18]Шаблон!$L13+[15]Матриця!$J17</f>
        <v>337</v>
      </c>
      <c r="C13" s="84">
        <f>[15]Матриця!$J17</f>
        <v>331</v>
      </c>
      <c r="D13" s="84">
        <f>[15]Матриця!$AE17+[18]Шаблон!$D13</f>
        <v>58</v>
      </c>
      <c r="E13" s="70">
        <f>[15]Матриця!$AE17</f>
        <v>56</v>
      </c>
      <c r="F13" s="84">
        <f>[19]Шаблон!$J13</f>
        <v>11</v>
      </c>
      <c r="G13" s="84">
        <f>[19]Шаблон!$K13+[19]Шаблон!$L13+[18]Шаблон!$G13</f>
        <v>0</v>
      </c>
      <c r="H13" s="46">
        <f>'[8]1'!$I16</f>
        <v>633</v>
      </c>
      <c r="I13" s="46">
        <f>[18]Шаблон!$M13+[15]Матриця!$AN17</f>
        <v>110</v>
      </c>
      <c r="J13" s="46">
        <f>[15]Матриця!$AN17</f>
        <v>109</v>
      </c>
      <c r="K13" s="46">
        <f>[19]Шаблон!$T13</f>
        <v>282</v>
      </c>
      <c r="L13" s="29"/>
      <c r="M13" s="32"/>
    </row>
    <row r="14" spans="1:15" s="33" customFormat="1" ht="18" customHeight="1" x14ac:dyDescent="0.25">
      <c r="A14" s="52" t="s">
        <v>30</v>
      </c>
      <c r="B14" s="84">
        <f>[18]Шаблон!$M14+[18]Шаблон!$K14-[18]Шаблон!$L14+[15]Матриця!$J18</f>
        <v>534</v>
      </c>
      <c r="C14" s="84">
        <f>[15]Матриця!$J18</f>
        <v>531</v>
      </c>
      <c r="D14" s="84">
        <f>[15]Матриця!$AE18+[18]Шаблон!$D14</f>
        <v>112</v>
      </c>
      <c r="E14" s="70">
        <f>[15]Матриця!$AE18</f>
        <v>112</v>
      </c>
      <c r="F14" s="84">
        <f>[19]Шаблон!$J14</f>
        <v>2</v>
      </c>
      <c r="G14" s="84">
        <f>[19]Шаблон!$K14+[19]Шаблон!$L14+[18]Шаблон!$G14</f>
        <v>0</v>
      </c>
      <c r="H14" s="46">
        <f>'[8]1'!$I17</f>
        <v>303</v>
      </c>
      <c r="I14" s="46">
        <f>[18]Шаблон!$M14+[15]Матриця!$AN18</f>
        <v>205</v>
      </c>
      <c r="J14" s="46">
        <f>[15]Матриця!$AN18</f>
        <v>204</v>
      </c>
      <c r="K14" s="46">
        <f>[19]Шаблон!$T14</f>
        <v>86</v>
      </c>
      <c r="L14" s="29"/>
      <c r="M14" s="32"/>
    </row>
    <row r="15" spans="1:15" s="33" customFormat="1" ht="18" customHeight="1" x14ac:dyDescent="0.25">
      <c r="A15" s="52" t="s">
        <v>31</v>
      </c>
      <c r="B15" s="84">
        <f>[18]Шаблон!$M15+[18]Шаблон!$K15-[18]Шаблон!$L15+[15]Матриця!$J19</f>
        <v>435</v>
      </c>
      <c r="C15" s="84">
        <f>[15]Матриця!$J19</f>
        <v>422</v>
      </c>
      <c r="D15" s="84">
        <f>[15]Матриця!$AE19+[18]Шаблон!$D15</f>
        <v>57</v>
      </c>
      <c r="E15" s="70">
        <f>[15]Матриця!$AE19</f>
        <v>51</v>
      </c>
      <c r="F15" s="84">
        <f>[19]Шаблон!$J15</f>
        <v>22</v>
      </c>
      <c r="G15" s="84">
        <f>[19]Шаблон!$K15+[19]Шаблон!$L15+[18]Шаблон!$G15</f>
        <v>23</v>
      </c>
      <c r="H15" s="46">
        <f>'[8]1'!$I18</f>
        <v>499</v>
      </c>
      <c r="I15" s="46">
        <f>[18]Шаблон!$M15+[15]Матриця!$AN19</f>
        <v>231</v>
      </c>
      <c r="J15" s="46">
        <f>[15]Матриця!$AN19</f>
        <v>231</v>
      </c>
      <c r="K15" s="46">
        <f>[19]Шаблон!$T15</f>
        <v>158</v>
      </c>
      <c r="L15" s="29"/>
      <c r="M15" s="32"/>
    </row>
    <row r="16" spans="1:15" s="33" customFormat="1" ht="18" customHeight="1" x14ac:dyDescent="0.25">
      <c r="A16" s="52" t="s">
        <v>32</v>
      </c>
      <c r="B16" s="84">
        <f>[18]Шаблон!$M16+[18]Шаблон!$K16-[18]Шаблон!$L16+[15]Матриця!$J20</f>
        <v>678</v>
      </c>
      <c r="C16" s="84">
        <f>[15]Матриця!$J20</f>
        <v>667</v>
      </c>
      <c r="D16" s="84">
        <f>[15]Матриця!$AE20+[18]Шаблон!$D16</f>
        <v>120</v>
      </c>
      <c r="E16" s="70">
        <f>[15]Матриця!$AE20</f>
        <v>116</v>
      </c>
      <c r="F16" s="84">
        <f>[19]Шаблон!$J16</f>
        <v>5</v>
      </c>
      <c r="G16" s="84">
        <f>[19]Шаблон!$K16+[19]Шаблон!$L16+[18]Шаблон!$G16</f>
        <v>13</v>
      </c>
      <c r="H16" s="46">
        <f>'[8]1'!$I19</f>
        <v>422</v>
      </c>
      <c r="I16" s="46">
        <f>[18]Шаблон!$M16+[15]Матриця!$AN20</f>
        <v>256</v>
      </c>
      <c r="J16" s="46">
        <f>[15]Матриця!$AN20</f>
        <v>256</v>
      </c>
      <c r="K16" s="46">
        <f>[19]Шаблон!$T16</f>
        <v>219</v>
      </c>
      <c r="L16" s="29"/>
      <c r="M16" s="32"/>
    </row>
    <row r="17" spans="1:13" s="33" customFormat="1" ht="18" customHeight="1" x14ac:dyDescent="0.25">
      <c r="A17" s="52" t="s">
        <v>33</v>
      </c>
      <c r="B17" s="84">
        <f>[18]Шаблон!$M17+[18]Шаблон!$K17-[18]Шаблон!$L17+[15]Матриця!$J21</f>
        <v>610</v>
      </c>
      <c r="C17" s="84">
        <f>[15]Матриця!$J21</f>
        <v>584</v>
      </c>
      <c r="D17" s="84">
        <f>[15]Матриця!$AE21+[18]Шаблон!$D17</f>
        <v>115</v>
      </c>
      <c r="E17" s="70">
        <f>[15]Матриця!$AE21</f>
        <v>103</v>
      </c>
      <c r="F17" s="84">
        <f>[19]Шаблон!$J17</f>
        <v>11</v>
      </c>
      <c r="G17" s="84">
        <f>[19]Шаблон!$K17+[19]Шаблон!$L17+[18]Шаблон!$G17</f>
        <v>5</v>
      </c>
      <c r="H17" s="46">
        <f>'[8]1'!$I20</f>
        <v>563</v>
      </c>
      <c r="I17" s="46">
        <f>[18]Шаблон!$M17+[15]Матриця!$AN21</f>
        <v>309</v>
      </c>
      <c r="J17" s="46">
        <f>[15]Матриця!$AN21</f>
        <v>308</v>
      </c>
      <c r="K17" s="46">
        <f>[19]Шаблон!$T17</f>
        <v>223</v>
      </c>
      <c r="L17" s="29"/>
      <c r="M17" s="32"/>
    </row>
    <row r="18" spans="1:13" s="33" customFormat="1" ht="18" customHeight="1" x14ac:dyDescent="0.25">
      <c r="A18" s="52" t="s">
        <v>34</v>
      </c>
      <c r="B18" s="84">
        <f>[18]Шаблон!$M18+[18]Шаблон!$K18-[18]Шаблон!$L18+[15]Матриця!$J22</f>
        <v>1014</v>
      </c>
      <c r="C18" s="84">
        <f>[15]Матриця!$J22</f>
        <v>993</v>
      </c>
      <c r="D18" s="84">
        <f>[15]Матриця!$AE22+[18]Шаблон!$D18</f>
        <v>235</v>
      </c>
      <c r="E18" s="70">
        <f>[15]Матриця!$AE22</f>
        <v>233</v>
      </c>
      <c r="F18" s="84">
        <f>[19]Шаблон!$J18</f>
        <v>6</v>
      </c>
      <c r="G18" s="84">
        <f>[19]Шаблон!$K18+[19]Шаблон!$L18+[18]Шаблон!$G18</f>
        <v>20</v>
      </c>
      <c r="H18" s="46">
        <f>'[8]1'!$I21</f>
        <v>532</v>
      </c>
      <c r="I18" s="46">
        <f>[18]Шаблон!$M18+[15]Матриця!$AN22</f>
        <v>414</v>
      </c>
      <c r="J18" s="46">
        <f>[15]Матриця!$AN22</f>
        <v>407</v>
      </c>
      <c r="K18" s="46">
        <f>[19]Шаблон!$T18</f>
        <v>219</v>
      </c>
      <c r="L18" s="29"/>
      <c r="M18" s="32"/>
    </row>
    <row r="19" spans="1:13" s="33" customFormat="1" ht="18" customHeight="1" x14ac:dyDescent="0.25">
      <c r="A19" s="52" t="s">
        <v>35</v>
      </c>
      <c r="B19" s="84">
        <f>[18]Шаблон!$M19+[18]Шаблон!$K19-[18]Шаблон!$L19+[15]Матриця!$J23</f>
        <v>327</v>
      </c>
      <c r="C19" s="84">
        <f>[15]Матриця!$J23</f>
        <v>307</v>
      </c>
      <c r="D19" s="84">
        <f>[15]Матриця!$AE23+[18]Шаблон!$D19</f>
        <v>96</v>
      </c>
      <c r="E19" s="70">
        <f>[15]Матриця!$AE23</f>
        <v>85</v>
      </c>
      <c r="F19" s="84">
        <f>[19]Шаблон!$J19</f>
        <v>4</v>
      </c>
      <c r="G19" s="84">
        <f>[19]Шаблон!$K19+[19]Шаблон!$L19+[18]Шаблон!$G19</f>
        <v>7</v>
      </c>
      <c r="H19" s="46">
        <f>'[8]1'!$I22</f>
        <v>936</v>
      </c>
      <c r="I19" s="46">
        <f>[18]Шаблон!$M19+[15]Матриця!$AN23</f>
        <v>132</v>
      </c>
      <c r="J19" s="46">
        <f>[15]Матриця!$AN23</f>
        <v>132</v>
      </c>
      <c r="K19" s="46">
        <f>[19]Шаблон!$T19</f>
        <v>390</v>
      </c>
      <c r="L19" s="29"/>
      <c r="M19" s="32"/>
    </row>
    <row r="20" spans="1:13" s="33" customFormat="1" ht="18" customHeight="1" x14ac:dyDescent="0.25">
      <c r="A20" s="52" t="s">
        <v>36</v>
      </c>
      <c r="B20" s="84">
        <f>[18]Шаблон!$M20+[18]Шаблон!$K20-[18]Шаблон!$L20+[15]Матриця!$J24</f>
        <v>400</v>
      </c>
      <c r="C20" s="84">
        <f>[15]Матриця!$J24</f>
        <v>350</v>
      </c>
      <c r="D20" s="84">
        <f>[15]Матриця!$AE24+[18]Шаблон!$D20</f>
        <v>87</v>
      </c>
      <c r="E20" s="70">
        <f>[15]Матриця!$AE24</f>
        <v>76</v>
      </c>
      <c r="F20" s="84">
        <f>[19]Шаблон!$J20</f>
        <v>32</v>
      </c>
      <c r="G20" s="84">
        <f>[19]Шаблон!$K20+[19]Шаблон!$L20+[18]Шаблон!$G20</f>
        <v>26</v>
      </c>
      <c r="H20" s="46">
        <f>'[8]1'!$I23</f>
        <v>291</v>
      </c>
      <c r="I20" s="46">
        <f>[18]Шаблон!$M20+[15]Матриця!$AN24</f>
        <v>193</v>
      </c>
      <c r="J20" s="46">
        <f>[15]Матриця!$AN24</f>
        <v>172</v>
      </c>
      <c r="K20" s="46">
        <f>[19]Шаблон!$T20</f>
        <v>107</v>
      </c>
      <c r="L20" s="29"/>
      <c r="M20" s="32"/>
    </row>
    <row r="21" spans="1:13" s="33" customFormat="1" ht="18" customHeight="1" x14ac:dyDescent="0.25">
      <c r="A21" s="52" t="s">
        <v>37</v>
      </c>
      <c r="B21" s="84">
        <f>[18]Шаблон!$M21+[18]Шаблон!$K21-[18]Шаблон!$L21+[15]Матриця!$J25</f>
        <v>488</v>
      </c>
      <c r="C21" s="84">
        <f>[15]Матриця!$J25</f>
        <v>444</v>
      </c>
      <c r="D21" s="84">
        <f>[15]Матриця!$AE25+[18]Шаблон!$D21</f>
        <v>89</v>
      </c>
      <c r="E21" s="70">
        <f>[15]Матриця!$AE25</f>
        <v>80</v>
      </c>
      <c r="F21" s="84">
        <f>[19]Шаблон!$J21</f>
        <v>3</v>
      </c>
      <c r="G21" s="84">
        <f>[19]Шаблон!$K21+[19]Шаблон!$L21+[18]Шаблон!$G21</f>
        <v>6</v>
      </c>
      <c r="H21" s="46">
        <f>'[8]1'!$I24</f>
        <v>329</v>
      </c>
      <c r="I21" s="46">
        <f>[18]Шаблон!$M21+[15]Матриця!$AN25</f>
        <v>249</v>
      </c>
      <c r="J21" s="46">
        <f>[15]Матриця!$AN25</f>
        <v>225</v>
      </c>
      <c r="K21" s="46">
        <f>[19]Шаблон!$T21</f>
        <v>121</v>
      </c>
      <c r="L21" s="29"/>
      <c r="M21" s="32"/>
    </row>
    <row r="22" spans="1:13" s="33" customFormat="1" ht="18" customHeight="1" x14ac:dyDescent="0.25">
      <c r="A22" s="52" t="s">
        <v>38</v>
      </c>
      <c r="B22" s="84">
        <f>[18]Шаблон!$M22+[18]Шаблон!$K22-[18]Шаблон!$L22+[15]Матриця!$J26</f>
        <v>478</v>
      </c>
      <c r="C22" s="84">
        <f>[15]Матриця!$J26</f>
        <v>469</v>
      </c>
      <c r="D22" s="84">
        <f>[15]Матриця!$AE26+[18]Шаблон!$D22</f>
        <v>49</v>
      </c>
      <c r="E22" s="70">
        <f>[15]Матриця!$AE26</f>
        <v>48</v>
      </c>
      <c r="F22" s="84">
        <f>[19]Шаблон!$J22</f>
        <v>2</v>
      </c>
      <c r="G22" s="84">
        <f>[19]Шаблон!$K22+[19]Шаблон!$L22+[18]Шаблон!$G22</f>
        <v>34</v>
      </c>
      <c r="H22" s="46">
        <f>'[8]1'!$I25</f>
        <v>442</v>
      </c>
      <c r="I22" s="46">
        <f>[18]Шаблон!$M22+[15]Матриця!$AN26</f>
        <v>224</v>
      </c>
      <c r="J22" s="46">
        <f>[15]Матриця!$AN26</f>
        <v>223</v>
      </c>
      <c r="K22" s="46">
        <f>[19]Шаблон!$T22</f>
        <v>190</v>
      </c>
      <c r="L22" s="29"/>
      <c r="M22" s="32"/>
    </row>
    <row r="23" spans="1:13" s="33" customFormat="1" ht="18" customHeight="1" x14ac:dyDescent="0.25">
      <c r="A23" s="52" t="s">
        <v>39</v>
      </c>
      <c r="B23" s="84">
        <f>[18]Шаблон!$M23+[18]Шаблон!$K23-[18]Шаблон!$L23+[15]Матриця!$J27</f>
        <v>432</v>
      </c>
      <c r="C23" s="84">
        <f>[15]Матриця!$J27</f>
        <v>430</v>
      </c>
      <c r="D23" s="84">
        <f>[15]Матриця!$AE27+[18]Шаблон!$D23</f>
        <v>58</v>
      </c>
      <c r="E23" s="70">
        <f>[15]Матриця!$AE27</f>
        <v>58</v>
      </c>
      <c r="F23" s="84">
        <f>[19]Шаблон!$J23</f>
        <v>0</v>
      </c>
      <c r="G23" s="84">
        <f>[19]Шаблон!$K23+[19]Шаблон!$L23+[18]Шаблон!$G23</f>
        <v>0</v>
      </c>
      <c r="H23" s="46">
        <f>'[8]1'!$I26</f>
        <v>294</v>
      </c>
      <c r="I23" s="46">
        <f>[18]Шаблон!$M23+[15]Матриця!$AN27</f>
        <v>186</v>
      </c>
      <c r="J23" s="46">
        <f>[15]Матриця!$AN27</f>
        <v>185</v>
      </c>
      <c r="K23" s="46">
        <f>[19]Шаблон!$T23</f>
        <v>134</v>
      </c>
      <c r="L23" s="29"/>
      <c r="M23" s="32"/>
    </row>
    <row r="24" spans="1:13" s="33" customFormat="1" ht="18" customHeight="1" x14ac:dyDescent="0.25">
      <c r="A24" s="52" t="s">
        <v>40</v>
      </c>
      <c r="B24" s="84">
        <f>[18]Шаблон!$M24+[18]Шаблон!$K24-[18]Шаблон!$L24+[15]Матриця!$J28</f>
        <v>254</v>
      </c>
      <c r="C24" s="84">
        <f>[15]Матриця!$J28</f>
        <v>249</v>
      </c>
      <c r="D24" s="84">
        <f>[15]Матриця!$AE28+[18]Шаблон!$D24</f>
        <v>30</v>
      </c>
      <c r="E24" s="70">
        <f>[15]Матриця!$AE28</f>
        <v>27</v>
      </c>
      <c r="F24" s="84">
        <f>[19]Шаблон!$J24</f>
        <v>2</v>
      </c>
      <c r="G24" s="84">
        <f>[19]Шаблон!$K24+[19]Шаблон!$L24+[18]Шаблон!$G24</f>
        <v>0</v>
      </c>
      <c r="H24" s="46">
        <f>'[8]1'!$I27</f>
        <v>346</v>
      </c>
      <c r="I24" s="46">
        <f>[18]Шаблон!$M24+[15]Матриця!$AN28</f>
        <v>1</v>
      </c>
      <c r="J24" s="46">
        <f>[15]Матриця!$AN28</f>
        <v>0</v>
      </c>
      <c r="K24" s="46">
        <f>[19]Шаблон!$T24</f>
        <v>139</v>
      </c>
      <c r="L24" s="29"/>
      <c r="M24" s="32"/>
    </row>
    <row r="25" spans="1:13" s="33" customFormat="1" ht="18" customHeight="1" x14ac:dyDescent="0.25">
      <c r="A25" s="53" t="s">
        <v>41</v>
      </c>
      <c r="B25" s="84">
        <f>[18]Шаблон!$M25+[18]Шаблон!$K25-[18]Шаблон!$L25+[15]Матриця!$J29</f>
        <v>4698</v>
      </c>
      <c r="C25" s="84">
        <f>[15]Матриця!$J29</f>
        <v>4659</v>
      </c>
      <c r="D25" s="84">
        <f>[15]Матриця!$AE29+[18]Шаблон!$D25</f>
        <v>986</v>
      </c>
      <c r="E25" s="70">
        <f>[15]Матриця!$AE29</f>
        <v>982</v>
      </c>
      <c r="F25" s="84">
        <f>[19]Шаблон!$J25</f>
        <v>7</v>
      </c>
      <c r="G25" s="84">
        <f>[19]Шаблон!$K25+[19]Шаблон!$L25+[18]Шаблон!$G25</f>
        <v>2</v>
      </c>
      <c r="H25" s="46">
        <f>'[8]1'!$I28</f>
        <v>119</v>
      </c>
      <c r="I25" s="46">
        <f>[18]Шаблон!$M25+[15]Матриця!$AN29</f>
        <v>1504</v>
      </c>
      <c r="J25" s="46">
        <f>[15]Матриця!$AN29</f>
        <v>1503</v>
      </c>
      <c r="K25" s="46">
        <f>[19]Шаблон!$T25</f>
        <v>0</v>
      </c>
      <c r="L25" s="29"/>
      <c r="M25" s="32"/>
    </row>
    <row r="26" spans="1:13" s="33" customFormat="1" ht="18" customHeight="1" x14ac:dyDescent="0.25">
      <c r="A26" s="52" t="s">
        <v>42</v>
      </c>
      <c r="B26" s="84">
        <f>[18]Шаблон!$M26+[18]Шаблон!$K26-[18]Шаблон!$L26+[15]Матриця!$J30</f>
        <v>2327</v>
      </c>
      <c r="C26" s="84">
        <f>[15]Матриця!$J30</f>
        <v>1538</v>
      </c>
      <c r="D26" s="84">
        <f>[15]Матриця!$AE30+[18]Шаблон!$D26</f>
        <v>437</v>
      </c>
      <c r="E26" s="70">
        <f>[15]Матриця!$AE30</f>
        <v>362</v>
      </c>
      <c r="F26" s="84">
        <f>[19]Шаблон!$J26</f>
        <v>168</v>
      </c>
      <c r="G26" s="84">
        <f>[19]Шаблон!$K26+[19]Шаблон!$L26+[18]Шаблон!$G26</f>
        <v>143</v>
      </c>
      <c r="H26" s="46">
        <f>'[8]1'!$I29</f>
        <v>4401</v>
      </c>
      <c r="I26" s="46">
        <f>[18]Шаблон!$M26+[15]Матриця!$AN30</f>
        <v>771</v>
      </c>
      <c r="J26" s="46">
        <f>[15]Матриця!$AN30</f>
        <v>574</v>
      </c>
      <c r="K26" s="46">
        <f>[19]Шаблон!$T26</f>
        <v>1325</v>
      </c>
      <c r="L26" s="29"/>
      <c r="M26" s="32"/>
    </row>
    <row r="27" spans="1:13" s="33" customFormat="1" ht="18" customHeight="1" x14ac:dyDescent="0.25">
      <c r="A27" s="52" t="s">
        <v>43</v>
      </c>
      <c r="B27" s="84">
        <f>[18]Шаблон!$M27+[18]Шаблон!$K27-[18]Шаблон!$L27+[15]Матриця!$J31</f>
        <v>1512</v>
      </c>
      <c r="C27" s="84">
        <f>[15]Матриця!$J31</f>
        <v>1467</v>
      </c>
      <c r="D27" s="84">
        <f>[15]Матриця!$AE31+[18]Шаблон!$D27</f>
        <v>333</v>
      </c>
      <c r="E27" s="70">
        <f>[15]Матриця!$AE31</f>
        <v>318</v>
      </c>
      <c r="F27" s="84">
        <f>[19]Шаблон!$J27</f>
        <v>61</v>
      </c>
      <c r="G27" s="84">
        <f>[19]Шаблон!$K27+[19]Шаблон!$L27+[18]Шаблон!$G27</f>
        <v>45</v>
      </c>
      <c r="H27" s="46">
        <f>'[8]1'!$I30</f>
        <v>1471</v>
      </c>
      <c r="I27" s="46">
        <f>[18]Шаблон!$M27+[15]Матриця!$AN31</f>
        <v>538</v>
      </c>
      <c r="J27" s="46">
        <f>[15]Матриця!$AN31</f>
        <v>531</v>
      </c>
      <c r="K27" s="46">
        <f>[19]Шаблон!$T27</f>
        <v>522</v>
      </c>
      <c r="L27" s="29"/>
      <c r="M27" s="32"/>
    </row>
    <row r="28" spans="1:13" s="33" customFormat="1" ht="18" customHeight="1" x14ac:dyDescent="0.25">
      <c r="A28" s="54" t="s">
        <v>44</v>
      </c>
      <c r="B28" s="84">
        <f>[18]Шаблон!$M28+[18]Шаблон!$K28-[18]Шаблон!$L28+[15]Матриця!$J32</f>
        <v>111</v>
      </c>
      <c r="C28" s="84">
        <f>[15]Матриця!$J32</f>
        <v>0</v>
      </c>
      <c r="D28" s="84">
        <f>[15]Матриця!$AE32+[18]Шаблон!$D28</f>
        <v>53</v>
      </c>
      <c r="E28" s="70">
        <f>[15]Матриця!$AE32</f>
        <v>0</v>
      </c>
      <c r="F28" s="84">
        <f>[19]Шаблон!$J28</f>
        <v>64</v>
      </c>
      <c r="G28" s="84">
        <f>[19]Шаблон!$K28+[19]Шаблон!$L28+[18]Шаблон!$G28</f>
        <v>24</v>
      </c>
      <c r="H28" s="46">
        <f>'[8]1'!$I31</f>
        <v>1439</v>
      </c>
      <c r="I28" s="46">
        <f>[18]Шаблон!$M28+[15]Матриця!$AN32</f>
        <v>25</v>
      </c>
      <c r="J28" s="46">
        <f>[15]Матриця!$AN32</f>
        <v>0</v>
      </c>
      <c r="K28" s="46">
        <f>[19]Шаблон!$T28</f>
        <v>460</v>
      </c>
      <c r="L28" s="29"/>
      <c r="M28" s="32"/>
    </row>
    <row r="29" spans="1:13" x14ac:dyDescent="0.2">
      <c r="A29" s="35"/>
      <c r="B29" s="35"/>
      <c r="C29" s="35"/>
      <c r="D29" s="35"/>
      <c r="E29" s="35"/>
      <c r="F29" s="38"/>
      <c r="G29" s="38"/>
      <c r="H29" s="38"/>
      <c r="I29" s="38"/>
      <c r="J29" s="38"/>
    </row>
    <row r="30" spans="1:13" x14ac:dyDescent="0.2">
      <c r="A30" s="39"/>
      <c r="B30" s="39"/>
      <c r="C30" s="39"/>
      <c r="D30" s="39"/>
      <c r="E30" s="39"/>
      <c r="F30" s="40"/>
      <c r="G30" s="40"/>
      <c r="H30" s="40"/>
      <c r="I30" s="40"/>
      <c r="J30" s="40"/>
    </row>
    <row r="31" spans="1:13" x14ac:dyDescent="0.2">
      <c r="A31" s="39"/>
      <c r="B31" s="39"/>
      <c r="C31" s="39"/>
      <c r="D31" s="39"/>
      <c r="E31" s="39"/>
      <c r="F31" s="40"/>
      <c r="G31" s="40"/>
      <c r="H31" s="40"/>
      <c r="I31" s="40"/>
      <c r="J31" s="40"/>
    </row>
    <row r="32" spans="1:13" x14ac:dyDescent="0.2">
      <c r="A32" s="39"/>
      <c r="B32" s="39"/>
      <c r="C32" s="39"/>
      <c r="D32" s="39"/>
      <c r="E32" s="39"/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  <row r="68" spans="6:10" x14ac:dyDescent="0.2">
      <c r="F68" s="40"/>
      <c r="G68" s="40"/>
      <c r="H68" s="40"/>
      <c r="I68" s="40"/>
      <c r="J68" s="40"/>
    </row>
    <row r="69" spans="6:10" x14ac:dyDescent="0.2">
      <c r="F69" s="40"/>
      <c r="G69" s="40"/>
      <c r="H69" s="40"/>
      <c r="I69" s="40"/>
      <c r="J69" s="40"/>
    </row>
    <row r="70" spans="6:10" x14ac:dyDescent="0.2">
      <c r="F70" s="40"/>
      <c r="G70" s="40"/>
      <c r="H70" s="40"/>
      <c r="I70" s="40"/>
      <c r="J70" s="40"/>
    </row>
    <row r="71" spans="6:10" x14ac:dyDescent="0.2">
      <c r="F71" s="40"/>
      <c r="G71" s="40"/>
      <c r="H71" s="40"/>
      <c r="I71" s="40"/>
      <c r="J71" s="40"/>
    </row>
    <row r="72" spans="6:10" x14ac:dyDescent="0.2">
      <c r="F72" s="40"/>
      <c r="G72" s="40"/>
      <c r="H72" s="40"/>
      <c r="I72" s="40"/>
      <c r="J72" s="40"/>
    </row>
    <row r="73" spans="6:10" x14ac:dyDescent="0.2">
      <c r="F73" s="40"/>
      <c r="G73" s="40"/>
      <c r="H73" s="40"/>
      <c r="I73" s="40"/>
      <c r="J73" s="40"/>
    </row>
    <row r="74" spans="6:10" x14ac:dyDescent="0.2">
      <c r="F74" s="40"/>
      <c r="G74" s="40"/>
      <c r="H74" s="40"/>
      <c r="I74" s="40"/>
      <c r="J74" s="40"/>
    </row>
    <row r="75" spans="6:10" x14ac:dyDescent="0.2">
      <c r="F75" s="40"/>
      <c r="G75" s="40"/>
      <c r="H75" s="40"/>
      <c r="I75" s="40"/>
      <c r="J75" s="40"/>
    </row>
    <row r="76" spans="6:10" x14ac:dyDescent="0.2">
      <c r="F76" s="40"/>
      <c r="G76" s="40"/>
      <c r="H76" s="40"/>
      <c r="I76" s="40"/>
      <c r="J76" s="40"/>
    </row>
    <row r="77" spans="6:10" x14ac:dyDescent="0.2">
      <c r="F77" s="40"/>
      <c r="G77" s="40"/>
      <c r="H77" s="40"/>
      <c r="I77" s="40"/>
      <c r="J77" s="40"/>
    </row>
    <row r="78" spans="6:10" x14ac:dyDescent="0.2">
      <c r="F78" s="40"/>
      <c r="G78" s="40"/>
      <c r="H78" s="40"/>
      <c r="I78" s="40"/>
      <c r="J78" s="40"/>
    </row>
    <row r="79" spans="6:10" x14ac:dyDescent="0.2">
      <c r="F79" s="40"/>
      <c r="G79" s="40"/>
      <c r="H79" s="40"/>
      <c r="I79" s="40"/>
      <c r="J79" s="40"/>
    </row>
    <row r="80" spans="6:10" x14ac:dyDescent="0.2">
      <c r="F80" s="40"/>
      <c r="G80" s="40"/>
      <c r="H80" s="40"/>
      <c r="I80" s="40"/>
      <c r="J80" s="40"/>
    </row>
    <row r="81" spans="6:10" x14ac:dyDescent="0.2">
      <c r="F81" s="40"/>
      <c r="G81" s="40"/>
      <c r="H81" s="40"/>
      <c r="I81" s="40"/>
      <c r="J81" s="40"/>
    </row>
    <row r="82" spans="6:10" x14ac:dyDescent="0.2">
      <c r="F82" s="40"/>
      <c r="G82" s="40"/>
      <c r="H82" s="40"/>
      <c r="I82" s="40"/>
      <c r="J82" s="40"/>
    </row>
    <row r="83" spans="6:10" x14ac:dyDescent="0.2">
      <c r="F83" s="40"/>
      <c r="G83" s="40"/>
      <c r="H83" s="40"/>
      <c r="I83" s="40"/>
      <c r="J83" s="40"/>
    </row>
    <row r="84" spans="6:10" x14ac:dyDescent="0.2">
      <c r="F84" s="40"/>
      <c r="G84" s="40"/>
      <c r="H84" s="40"/>
      <c r="I84" s="40"/>
      <c r="J84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A2" sqref="A2"/>
    </sheetView>
  </sheetViews>
  <sheetFormatPr defaultRowHeight="14.25" x14ac:dyDescent="0.2"/>
  <cols>
    <col min="1" max="1" width="28.7109375" style="37" customWidth="1"/>
    <col min="2" max="2" width="10" style="37" customWidth="1"/>
    <col min="3" max="3" width="11" style="37" customWidth="1"/>
    <col min="4" max="4" width="12" style="37" customWidth="1"/>
    <col min="5" max="5" width="10.5703125" style="76" customWidth="1"/>
    <col min="6" max="6" width="10" style="37" customWidth="1"/>
    <col min="7" max="7" width="11.7109375" style="37" customWidth="1"/>
    <col min="8" max="8" width="12.7109375" style="37" customWidth="1"/>
    <col min="9" max="9" width="11" style="37" customWidth="1"/>
    <col min="10" max="10" width="11.7109375" style="37" customWidth="1"/>
    <col min="11" max="11" width="11.28515625" style="37" customWidth="1"/>
    <col min="12" max="16384" width="9.140625" style="37"/>
  </cols>
  <sheetData>
    <row r="1" spans="1:15" s="22" customFormat="1" ht="48" customHeight="1" x14ac:dyDescent="0.3">
      <c r="A1" s="135" t="s">
        <v>93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5" s="25" customFormat="1" ht="4.5" customHeight="1" x14ac:dyDescent="0.25">
      <c r="A2" s="23"/>
      <c r="B2" s="23"/>
      <c r="C2" s="23"/>
      <c r="D2" s="23"/>
      <c r="E2" s="72"/>
      <c r="F2" s="23"/>
      <c r="G2" s="23"/>
      <c r="H2" s="24"/>
      <c r="I2" s="24"/>
      <c r="J2" s="79"/>
      <c r="K2" s="80"/>
    </row>
    <row r="3" spans="1:15" s="26" customFormat="1" ht="67.5" customHeight="1" x14ac:dyDescent="0.25">
      <c r="A3" s="108"/>
      <c r="B3" s="133" t="s">
        <v>59</v>
      </c>
      <c r="C3" s="133" t="s">
        <v>60</v>
      </c>
      <c r="D3" s="133" t="s">
        <v>57</v>
      </c>
      <c r="E3" s="133" t="s">
        <v>61</v>
      </c>
      <c r="F3" s="133" t="s">
        <v>62</v>
      </c>
      <c r="G3" s="133" t="s">
        <v>63</v>
      </c>
      <c r="H3" s="133" t="s">
        <v>66</v>
      </c>
      <c r="I3" s="133" t="s">
        <v>64</v>
      </c>
      <c r="J3" s="134" t="s">
        <v>65</v>
      </c>
      <c r="K3" s="133" t="s">
        <v>10</v>
      </c>
    </row>
    <row r="4" spans="1:15" s="27" customFormat="1" ht="19.5" customHeight="1" x14ac:dyDescent="0.25">
      <c r="A4" s="108"/>
      <c r="B4" s="133"/>
      <c r="C4" s="133"/>
      <c r="D4" s="133"/>
      <c r="E4" s="133"/>
      <c r="F4" s="133"/>
      <c r="G4" s="133"/>
      <c r="H4" s="133"/>
      <c r="I4" s="133"/>
      <c r="J4" s="134"/>
      <c r="K4" s="133"/>
    </row>
    <row r="5" spans="1:15" s="27" customFormat="1" ht="6" customHeight="1" x14ac:dyDescent="0.25">
      <c r="A5" s="108"/>
      <c r="B5" s="133"/>
      <c r="C5" s="133"/>
      <c r="D5" s="133"/>
      <c r="E5" s="133"/>
      <c r="F5" s="133"/>
      <c r="G5" s="133"/>
      <c r="H5" s="133"/>
      <c r="I5" s="133"/>
      <c r="J5" s="134"/>
      <c r="K5" s="133"/>
    </row>
    <row r="6" spans="1:15" s="44" customFormat="1" ht="11.25" customHeight="1" x14ac:dyDescent="0.2">
      <c r="A6" s="42" t="s">
        <v>3</v>
      </c>
      <c r="B6" s="43">
        <v>2</v>
      </c>
      <c r="C6" s="43">
        <v>5</v>
      </c>
      <c r="D6" s="43">
        <v>8</v>
      </c>
      <c r="E6" s="78"/>
      <c r="F6" s="43">
        <v>11</v>
      </c>
      <c r="G6" s="43">
        <v>14</v>
      </c>
      <c r="H6" s="43">
        <v>17</v>
      </c>
      <c r="I6" s="43">
        <v>20</v>
      </c>
      <c r="J6" s="43">
        <v>23</v>
      </c>
      <c r="K6" s="43">
        <v>26</v>
      </c>
    </row>
    <row r="7" spans="1:15" s="30" customFormat="1" ht="18" customHeight="1" x14ac:dyDescent="0.25">
      <c r="A7" s="50" t="s">
        <v>23</v>
      </c>
      <c r="B7" s="28">
        <f t="shared" ref="B7:K7" si="0">SUM(B8:B28)</f>
        <v>12515</v>
      </c>
      <c r="C7" s="28">
        <f t="shared" si="0"/>
        <v>11317</v>
      </c>
      <c r="D7" s="28">
        <f t="shared" si="0"/>
        <v>4053</v>
      </c>
      <c r="E7" s="83">
        <f t="shared" si="0"/>
        <v>3701</v>
      </c>
      <c r="F7" s="28">
        <f t="shared" si="0"/>
        <v>922</v>
      </c>
      <c r="G7" s="28">
        <f t="shared" si="0"/>
        <v>954</v>
      </c>
      <c r="H7" s="28">
        <f t="shared" si="0"/>
        <v>9754</v>
      </c>
      <c r="I7" s="28">
        <f t="shared" si="0"/>
        <v>3272</v>
      </c>
      <c r="J7" s="28">
        <f t="shared" si="0"/>
        <v>3055</v>
      </c>
      <c r="K7" s="28">
        <f t="shared" si="0"/>
        <v>2285</v>
      </c>
      <c r="L7" s="29"/>
      <c r="O7" s="33"/>
    </row>
    <row r="8" spans="1:15" s="33" customFormat="1" ht="18" customHeight="1" x14ac:dyDescent="0.25">
      <c r="A8" s="51" t="s">
        <v>24</v>
      </c>
      <c r="B8" s="31">
        <f>'[20]2020-21'!$C10-'12'!B8</f>
        <v>943</v>
      </c>
      <c r="C8" s="31">
        <f>'[20]2020-21'!$G10-'12'!C8</f>
        <v>862</v>
      </c>
      <c r="D8" s="31">
        <f>'[20]2020-21'!$O10-'12'!D8</f>
        <v>356</v>
      </c>
      <c r="E8" s="74">
        <f>'[20]2020-21'!$S10-'12'!E8</f>
        <v>284</v>
      </c>
      <c r="F8" s="31">
        <f>'[20]2020-21'!$AV10-'12'!F8</f>
        <v>74</v>
      </c>
      <c r="G8" s="31">
        <f>'[20]2020-21'!$BJ10-'12'!G8</f>
        <v>71</v>
      </c>
      <c r="H8" s="46">
        <f>'[8]1'!$C11-'12'!H8</f>
        <v>567</v>
      </c>
      <c r="I8" s="46">
        <f>'[20]2020-21'!$DK10-'12'!I8</f>
        <v>168</v>
      </c>
      <c r="J8" s="46">
        <f>'[20]2020-21'!$DO10-'12'!J8</f>
        <v>165</v>
      </c>
      <c r="K8" s="46">
        <f>'[20]2020-21'!$DS10-'12'!K8</f>
        <v>121</v>
      </c>
      <c r="L8" s="29"/>
      <c r="M8" s="32"/>
    </row>
    <row r="9" spans="1:15" s="34" customFormat="1" ht="18" customHeight="1" x14ac:dyDescent="0.25">
      <c r="A9" s="52" t="s">
        <v>25</v>
      </c>
      <c r="B9" s="84">
        <f>'[20]2020-21'!$C11-'12'!B9</f>
        <v>326</v>
      </c>
      <c r="C9" s="84">
        <f>'[20]2020-21'!$G11-'12'!C9</f>
        <v>315</v>
      </c>
      <c r="D9" s="84">
        <f>'[20]2020-21'!$O11-'12'!D9</f>
        <v>106</v>
      </c>
      <c r="E9" s="84">
        <f>'[20]2020-21'!$S11-'12'!E9</f>
        <v>101</v>
      </c>
      <c r="F9" s="84">
        <f>'[20]2020-21'!$AV11-'12'!F9</f>
        <v>29</v>
      </c>
      <c r="G9" s="84">
        <f>'[20]2020-21'!$BJ11-'12'!G9</f>
        <v>58</v>
      </c>
      <c r="H9" s="46">
        <f>'[8]1'!$C12-'12'!H9</f>
        <v>255</v>
      </c>
      <c r="I9" s="46">
        <f>'[20]2020-21'!$DK11-'12'!I9</f>
        <v>144</v>
      </c>
      <c r="J9" s="46">
        <f>'[20]2020-21'!$DO11-'12'!J9</f>
        <v>143</v>
      </c>
      <c r="K9" s="46">
        <f>'[20]2020-21'!$DS11-'12'!K9</f>
        <v>62</v>
      </c>
      <c r="L9" s="29"/>
      <c r="M9" s="32"/>
    </row>
    <row r="10" spans="1:15" s="33" customFormat="1" ht="18" customHeight="1" x14ac:dyDescent="0.25">
      <c r="A10" s="52" t="s">
        <v>26</v>
      </c>
      <c r="B10" s="84">
        <f>'[20]2020-21'!$C12-'12'!B10</f>
        <v>109</v>
      </c>
      <c r="C10" s="84">
        <f>'[20]2020-21'!$G12-'12'!C10</f>
        <v>97</v>
      </c>
      <c r="D10" s="84">
        <f>'[20]2020-21'!$O12-'12'!D10</f>
        <v>167</v>
      </c>
      <c r="E10" s="84">
        <f>'[20]2020-21'!$S12-'12'!E10</f>
        <v>167</v>
      </c>
      <c r="F10" s="84">
        <f>'[20]2020-21'!$AV12-'12'!F10</f>
        <v>37</v>
      </c>
      <c r="G10" s="84">
        <f>'[20]2020-21'!$BJ12-'12'!G10</f>
        <v>43</v>
      </c>
      <c r="H10" s="46">
        <f>'[8]1'!$C13-'12'!H10</f>
        <v>280</v>
      </c>
      <c r="I10" s="46">
        <f>'[20]2020-21'!$DK12-'12'!I10</f>
        <v>-94</v>
      </c>
      <c r="J10" s="46">
        <f>'[20]2020-21'!$DO12-'12'!J10</f>
        <v>-96</v>
      </c>
      <c r="K10" s="46">
        <f>'[20]2020-21'!$DS12-'12'!K10</f>
        <v>56</v>
      </c>
      <c r="L10" s="29"/>
      <c r="M10" s="32"/>
    </row>
    <row r="11" spans="1:15" s="33" customFormat="1" ht="18" customHeight="1" x14ac:dyDescent="0.25">
      <c r="A11" s="52" t="s">
        <v>27</v>
      </c>
      <c r="B11" s="84">
        <f>'[20]2020-21'!$C13-'12'!B11</f>
        <v>616</v>
      </c>
      <c r="C11" s="84">
        <f>'[20]2020-21'!$G13-'12'!C11</f>
        <v>598</v>
      </c>
      <c r="D11" s="84">
        <f>'[20]2020-21'!$O13-'12'!D11</f>
        <v>179</v>
      </c>
      <c r="E11" s="84">
        <f>'[20]2020-21'!$S13-'12'!E11</f>
        <v>169</v>
      </c>
      <c r="F11" s="84">
        <f>'[20]2020-21'!$AV13-'12'!F11</f>
        <v>47</v>
      </c>
      <c r="G11" s="84">
        <f>'[20]2020-21'!$BJ13-'12'!G11</f>
        <v>51</v>
      </c>
      <c r="H11" s="46">
        <f>'[8]1'!$C14-'12'!H11</f>
        <v>404</v>
      </c>
      <c r="I11" s="46">
        <f>'[20]2020-21'!$DK13-'12'!I11</f>
        <v>233</v>
      </c>
      <c r="J11" s="46">
        <f>'[20]2020-21'!$DO13-'12'!J11</f>
        <v>232</v>
      </c>
      <c r="K11" s="46">
        <f>'[20]2020-21'!$DS13-'12'!K11</f>
        <v>82</v>
      </c>
      <c r="L11" s="29"/>
      <c r="M11" s="32"/>
    </row>
    <row r="12" spans="1:15" s="33" customFormat="1" ht="18" customHeight="1" x14ac:dyDescent="0.25">
      <c r="A12" s="52" t="s">
        <v>28</v>
      </c>
      <c r="B12" s="84">
        <f>'[20]2020-21'!$C14-'12'!B12</f>
        <v>220</v>
      </c>
      <c r="C12" s="84">
        <f>'[20]2020-21'!$G14-'12'!C12</f>
        <v>198</v>
      </c>
      <c r="D12" s="84">
        <f>'[20]2020-21'!$O14-'12'!D12</f>
        <v>193</v>
      </c>
      <c r="E12" s="84">
        <f>'[20]2020-21'!$S14-'12'!E12</f>
        <v>178</v>
      </c>
      <c r="F12" s="84">
        <f>'[20]2020-21'!$AV14-'12'!F12</f>
        <v>24</v>
      </c>
      <c r="G12" s="84">
        <f>'[20]2020-21'!$BJ14-'12'!G12</f>
        <v>15</v>
      </c>
      <c r="H12" s="46">
        <f>'[8]1'!$C15-'12'!H12</f>
        <v>341</v>
      </c>
      <c r="I12" s="46">
        <f>'[20]2020-21'!$DK14-'12'!I12</f>
        <v>-5</v>
      </c>
      <c r="J12" s="46">
        <f>'[20]2020-21'!$DO14-'12'!J12</f>
        <v>-6</v>
      </c>
      <c r="K12" s="46">
        <f>'[20]2020-21'!$DS14-'12'!K12</f>
        <v>77</v>
      </c>
      <c r="L12" s="29"/>
      <c r="M12" s="32"/>
    </row>
    <row r="13" spans="1:15" s="33" customFormat="1" ht="18" customHeight="1" x14ac:dyDescent="0.25">
      <c r="A13" s="52" t="s">
        <v>29</v>
      </c>
      <c r="B13" s="84">
        <f>'[20]2020-21'!$C15-'12'!B13</f>
        <v>731</v>
      </c>
      <c r="C13" s="84">
        <f>'[20]2020-21'!$G15-'12'!C13</f>
        <v>726</v>
      </c>
      <c r="D13" s="84">
        <f>'[20]2020-21'!$O15-'12'!D13</f>
        <v>139</v>
      </c>
      <c r="E13" s="84">
        <f>'[20]2020-21'!$S15-'12'!E13</f>
        <v>137</v>
      </c>
      <c r="F13" s="84">
        <f>'[20]2020-21'!$AV15-'12'!F13</f>
        <v>66</v>
      </c>
      <c r="G13" s="84">
        <f>'[20]2020-21'!$BJ15-'12'!G13</f>
        <v>81</v>
      </c>
      <c r="H13" s="46">
        <f>'[8]1'!$C16-'12'!H13</f>
        <v>374</v>
      </c>
      <c r="I13" s="46">
        <f>'[20]2020-21'!$DK15-'12'!I13</f>
        <v>319</v>
      </c>
      <c r="J13" s="46">
        <f>'[20]2020-21'!$DO15-'12'!J13</f>
        <v>319</v>
      </c>
      <c r="K13" s="46">
        <f>'[20]2020-21'!$DS15-'12'!K13</f>
        <v>74</v>
      </c>
      <c r="L13" s="29"/>
      <c r="M13" s="32"/>
    </row>
    <row r="14" spans="1:15" s="33" customFormat="1" ht="18" customHeight="1" x14ac:dyDescent="0.25">
      <c r="A14" s="52" t="s">
        <v>30</v>
      </c>
      <c r="B14" s="84">
        <f>'[20]2020-21'!$C16-'12'!B14</f>
        <v>11</v>
      </c>
      <c r="C14" s="84">
        <f>'[20]2020-21'!$G16-'12'!C14</f>
        <v>11</v>
      </c>
      <c r="D14" s="84">
        <f>'[20]2020-21'!$O16-'12'!D14</f>
        <v>42</v>
      </c>
      <c r="E14" s="84">
        <f>'[20]2020-21'!$S16-'12'!E14</f>
        <v>42</v>
      </c>
      <c r="F14" s="84">
        <f>'[20]2020-21'!$AV16-'12'!F14</f>
        <v>22</v>
      </c>
      <c r="G14" s="84">
        <f>'[20]2020-21'!$BJ16-'12'!G14</f>
        <v>20</v>
      </c>
      <c r="H14" s="46">
        <f>'[8]1'!$C17-'12'!H14</f>
        <v>195</v>
      </c>
      <c r="I14" s="46">
        <f>'[20]2020-21'!$DK16-'12'!I14</f>
        <v>-63</v>
      </c>
      <c r="J14" s="46">
        <f>'[20]2020-21'!$DO16-'12'!J14</f>
        <v>-63</v>
      </c>
      <c r="K14" s="46">
        <f>'[20]2020-21'!$DS16-'12'!K14</f>
        <v>29</v>
      </c>
      <c r="L14" s="29"/>
      <c r="M14" s="32"/>
    </row>
    <row r="15" spans="1:15" s="33" customFormat="1" ht="18" customHeight="1" x14ac:dyDescent="0.25">
      <c r="A15" s="52" t="s">
        <v>31</v>
      </c>
      <c r="B15" s="84">
        <f>'[20]2020-21'!$C17-'12'!B15</f>
        <v>455</v>
      </c>
      <c r="C15" s="84">
        <f>'[20]2020-21'!$G17-'12'!C15</f>
        <v>438</v>
      </c>
      <c r="D15" s="84">
        <f>'[20]2020-21'!$O17-'12'!D15</f>
        <v>154</v>
      </c>
      <c r="E15" s="84">
        <f>'[20]2020-21'!$S17-'12'!E15</f>
        <v>145</v>
      </c>
      <c r="F15" s="84">
        <f>'[20]2020-21'!$AV17-'12'!F15</f>
        <v>29</v>
      </c>
      <c r="G15" s="84">
        <f>'[20]2020-21'!$BJ17-'12'!G15</f>
        <v>25</v>
      </c>
      <c r="H15" s="46">
        <f>'[8]1'!$C18-'12'!H15</f>
        <v>305</v>
      </c>
      <c r="I15" s="46">
        <f>'[20]2020-21'!$DK17-'12'!I15</f>
        <v>62</v>
      </c>
      <c r="J15" s="46">
        <f>'[20]2020-21'!$DO17-'12'!J15</f>
        <v>60</v>
      </c>
      <c r="K15" s="46">
        <f>'[20]2020-21'!$DS17-'12'!K15</f>
        <v>68</v>
      </c>
      <c r="L15" s="29"/>
      <c r="M15" s="32"/>
    </row>
    <row r="16" spans="1:15" s="33" customFormat="1" ht="18" customHeight="1" x14ac:dyDescent="0.25">
      <c r="A16" s="52" t="s">
        <v>32</v>
      </c>
      <c r="B16" s="84">
        <f>'[20]2020-21'!$C18-'12'!B16</f>
        <v>19</v>
      </c>
      <c r="C16" s="84">
        <f>'[20]2020-21'!$G18-'12'!C16</f>
        <v>7</v>
      </c>
      <c r="D16" s="84">
        <f>'[20]2020-21'!$O18-'12'!D16</f>
        <v>55</v>
      </c>
      <c r="E16" s="84">
        <f>'[20]2020-21'!$S18-'12'!E16</f>
        <v>52</v>
      </c>
      <c r="F16" s="84">
        <f>'[20]2020-21'!$AV18-'12'!F16</f>
        <v>33</v>
      </c>
      <c r="G16" s="84">
        <f>'[20]2020-21'!$BJ18-'12'!G16</f>
        <v>8</v>
      </c>
      <c r="H16" s="46">
        <f>'[8]1'!$C19-'12'!H16</f>
        <v>251</v>
      </c>
      <c r="I16" s="46">
        <f>'[20]2020-21'!$DK18-'12'!I16</f>
        <v>25</v>
      </c>
      <c r="J16" s="46">
        <f>'[20]2020-21'!$DO18-'12'!J16</f>
        <v>24</v>
      </c>
      <c r="K16" s="46">
        <f>'[20]2020-21'!$DS18-'12'!K16</f>
        <v>47</v>
      </c>
      <c r="L16" s="29"/>
      <c r="M16" s="32"/>
    </row>
    <row r="17" spans="1:13" s="33" customFormat="1" ht="18" customHeight="1" x14ac:dyDescent="0.25">
      <c r="A17" s="52" t="s">
        <v>33</v>
      </c>
      <c r="B17" s="84">
        <f>'[20]2020-21'!$C19-'12'!B17</f>
        <v>539</v>
      </c>
      <c r="C17" s="84">
        <f>'[20]2020-21'!$G19-'12'!C17</f>
        <v>512</v>
      </c>
      <c r="D17" s="84">
        <f>'[20]2020-21'!$O19-'12'!D17</f>
        <v>173</v>
      </c>
      <c r="E17" s="84">
        <f>'[20]2020-21'!$S19-'12'!E17</f>
        <v>158</v>
      </c>
      <c r="F17" s="84">
        <f>'[20]2020-21'!$AV19-'12'!F17</f>
        <v>83</v>
      </c>
      <c r="G17" s="84">
        <f>'[20]2020-21'!$BJ19-'12'!G17</f>
        <v>8</v>
      </c>
      <c r="H17" s="46">
        <f>'[8]1'!$C20-'12'!H17</f>
        <v>366</v>
      </c>
      <c r="I17" s="46">
        <f>'[20]2020-21'!$DK19-'12'!I17</f>
        <v>33</v>
      </c>
      <c r="J17" s="46">
        <f>'[20]2020-21'!$DO19-'12'!J17</f>
        <v>32</v>
      </c>
      <c r="K17" s="46">
        <f>'[20]2020-21'!$DS19-'12'!K17</f>
        <v>79</v>
      </c>
      <c r="L17" s="29"/>
      <c r="M17" s="32"/>
    </row>
    <row r="18" spans="1:13" s="33" customFormat="1" ht="18" customHeight="1" x14ac:dyDescent="0.25">
      <c r="A18" s="52" t="s">
        <v>34</v>
      </c>
      <c r="B18" s="84">
        <f>'[20]2020-21'!$C20-'12'!B18</f>
        <v>13</v>
      </c>
      <c r="C18" s="84">
        <f>'[20]2020-21'!$G20-'12'!C18</f>
        <v>-1</v>
      </c>
      <c r="D18" s="84">
        <f>'[20]2020-21'!$O20-'12'!D18</f>
        <v>-25</v>
      </c>
      <c r="E18" s="84">
        <f>'[20]2020-21'!$S20-'12'!E18</f>
        <v>-30</v>
      </c>
      <c r="F18" s="84">
        <f>'[20]2020-21'!$AV20-'12'!F18</f>
        <v>32</v>
      </c>
      <c r="G18" s="84">
        <f>'[20]2020-21'!$BJ20-'12'!G18</f>
        <v>27</v>
      </c>
      <c r="H18" s="46">
        <f>'[8]1'!$C21-'12'!H18</f>
        <v>380</v>
      </c>
      <c r="I18" s="46">
        <f>'[20]2020-21'!$DK20-'12'!I18</f>
        <v>68</v>
      </c>
      <c r="J18" s="46">
        <f>'[20]2020-21'!$DO20-'12'!J18</f>
        <v>59</v>
      </c>
      <c r="K18" s="46">
        <f>'[20]2020-21'!$DS20-'12'!K18</f>
        <v>127</v>
      </c>
      <c r="L18" s="29"/>
      <c r="M18" s="32"/>
    </row>
    <row r="19" spans="1:13" s="33" customFormat="1" ht="18" customHeight="1" x14ac:dyDescent="0.25">
      <c r="A19" s="52" t="s">
        <v>35</v>
      </c>
      <c r="B19" s="84">
        <f>'[20]2020-21'!$C21-'12'!B19</f>
        <v>1344</v>
      </c>
      <c r="C19" s="84">
        <f>'[20]2020-21'!$G21-'12'!C19</f>
        <v>1333</v>
      </c>
      <c r="D19" s="84">
        <f>'[20]2020-21'!$O21-'12'!D19</f>
        <v>464</v>
      </c>
      <c r="E19" s="84">
        <f>'[20]2020-21'!$S21-'12'!E19</f>
        <v>457</v>
      </c>
      <c r="F19" s="84">
        <f>'[20]2020-21'!$AV21-'12'!F19</f>
        <v>50</v>
      </c>
      <c r="G19" s="84">
        <f>'[20]2020-21'!$BJ21-'12'!G19</f>
        <v>14</v>
      </c>
      <c r="H19" s="46">
        <f>'[8]1'!$C22-'12'!H19</f>
        <v>587</v>
      </c>
      <c r="I19" s="46">
        <f>'[20]2020-21'!$DK21-'12'!I19</f>
        <v>385</v>
      </c>
      <c r="J19" s="46">
        <f>'[20]2020-21'!$DO21-'12'!J19</f>
        <v>385</v>
      </c>
      <c r="K19" s="46">
        <f>'[20]2020-21'!$DS21-'12'!K19</f>
        <v>103</v>
      </c>
      <c r="L19" s="29"/>
      <c r="M19" s="32"/>
    </row>
    <row r="20" spans="1:13" s="33" customFormat="1" ht="18" customHeight="1" x14ac:dyDescent="0.25">
      <c r="A20" s="52" t="s">
        <v>36</v>
      </c>
      <c r="B20" s="84">
        <f>'[20]2020-21'!$C22-'12'!B20</f>
        <v>203</v>
      </c>
      <c r="C20" s="84">
        <f>'[20]2020-21'!$G22-'12'!C20</f>
        <v>149</v>
      </c>
      <c r="D20" s="84">
        <f>'[20]2020-21'!$O22-'12'!D20</f>
        <v>105</v>
      </c>
      <c r="E20" s="84">
        <f>'[20]2020-21'!$S22-'12'!E20</f>
        <v>81</v>
      </c>
      <c r="F20" s="84">
        <f>'[20]2020-21'!$AV22-'12'!F20</f>
        <v>30</v>
      </c>
      <c r="G20" s="84">
        <f>'[20]2020-21'!$BJ22-'12'!G20</f>
        <v>41</v>
      </c>
      <c r="H20" s="46">
        <f>'[8]1'!$C23-'12'!H20</f>
        <v>187</v>
      </c>
      <c r="I20" s="46">
        <f>'[20]2020-21'!$DK22-'12'!I20</f>
        <v>52</v>
      </c>
      <c r="J20" s="46">
        <f>'[20]2020-21'!$DO22-'12'!J20</f>
        <v>35</v>
      </c>
      <c r="K20" s="46">
        <f>'[20]2020-21'!$DS22-'12'!K20</f>
        <v>65</v>
      </c>
      <c r="L20" s="29"/>
      <c r="M20" s="32"/>
    </row>
    <row r="21" spans="1:13" s="33" customFormat="1" ht="18" customHeight="1" x14ac:dyDescent="0.25">
      <c r="A21" s="52" t="s">
        <v>37</v>
      </c>
      <c r="B21" s="84">
        <f>'[20]2020-21'!$C23-'12'!B21</f>
        <v>193</v>
      </c>
      <c r="C21" s="84">
        <f>'[20]2020-21'!$G23-'12'!C21</f>
        <v>182</v>
      </c>
      <c r="D21" s="84">
        <f>'[20]2020-21'!$O23-'12'!D21</f>
        <v>79</v>
      </c>
      <c r="E21" s="84">
        <f>'[20]2020-21'!$S23-'12'!E21</f>
        <v>77</v>
      </c>
      <c r="F21" s="84">
        <f>'[20]2020-21'!$AV23-'12'!F21</f>
        <v>34</v>
      </c>
      <c r="G21" s="84">
        <f>'[20]2020-21'!$BJ23-'12'!G21</f>
        <v>43</v>
      </c>
      <c r="H21" s="46">
        <f>'[8]1'!$C24-'12'!H21</f>
        <v>266</v>
      </c>
      <c r="I21" s="46">
        <f>'[20]2020-21'!$DK23-'12'!I21</f>
        <v>42</v>
      </c>
      <c r="J21" s="46">
        <f>'[20]2020-21'!$DO23-'12'!J21</f>
        <v>41</v>
      </c>
      <c r="K21" s="46">
        <f>'[20]2020-21'!$DS23-'12'!K21</f>
        <v>74</v>
      </c>
      <c r="L21" s="29"/>
      <c r="M21" s="32"/>
    </row>
    <row r="22" spans="1:13" s="33" customFormat="1" ht="18" customHeight="1" x14ac:dyDescent="0.25">
      <c r="A22" s="52" t="s">
        <v>38</v>
      </c>
      <c r="B22" s="84">
        <f>'[20]2020-21'!$C24-'12'!B22</f>
        <v>320</v>
      </c>
      <c r="C22" s="84">
        <f>'[20]2020-21'!$G24-'12'!C22</f>
        <v>310</v>
      </c>
      <c r="D22" s="84">
        <f>'[20]2020-21'!$O24-'12'!D22</f>
        <v>175</v>
      </c>
      <c r="E22" s="84">
        <f>'[20]2020-21'!$S24-'12'!E22</f>
        <v>174</v>
      </c>
      <c r="F22" s="84">
        <f>'[20]2020-21'!$AV24-'12'!F22</f>
        <v>1</v>
      </c>
      <c r="G22" s="84">
        <f>'[20]2020-21'!$BJ24-'12'!G22</f>
        <v>27</v>
      </c>
      <c r="H22" s="46">
        <f>'[8]1'!$C25-'12'!H22</f>
        <v>331</v>
      </c>
      <c r="I22" s="46">
        <f>'[20]2020-21'!$DK24-'12'!I22</f>
        <v>92</v>
      </c>
      <c r="J22" s="46">
        <f>'[20]2020-21'!$DO24-'12'!J22</f>
        <v>88</v>
      </c>
      <c r="K22" s="46">
        <f>'[20]2020-21'!$DS24-'12'!K22</f>
        <v>77</v>
      </c>
      <c r="L22" s="29"/>
      <c r="M22" s="32"/>
    </row>
    <row r="23" spans="1:13" s="33" customFormat="1" ht="18" customHeight="1" x14ac:dyDescent="0.25">
      <c r="A23" s="52" t="s">
        <v>39</v>
      </c>
      <c r="B23" s="84">
        <f>'[20]2020-21'!$C25-'12'!B23</f>
        <v>459</v>
      </c>
      <c r="C23" s="84">
        <f>'[20]2020-21'!$G25-'12'!C23</f>
        <v>457</v>
      </c>
      <c r="D23" s="84">
        <f>'[20]2020-21'!$O25-'12'!D23</f>
        <v>128</v>
      </c>
      <c r="E23" s="84">
        <f>'[20]2020-21'!$S25-'12'!E23</f>
        <v>128</v>
      </c>
      <c r="F23" s="84">
        <f>'[20]2020-21'!$AV25-'12'!F23</f>
        <v>0</v>
      </c>
      <c r="G23" s="84">
        <f>'[20]2020-21'!$BJ25-'12'!G23</f>
        <v>4</v>
      </c>
      <c r="H23" s="46">
        <f>'[8]1'!$C26-'12'!H23</f>
        <v>253</v>
      </c>
      <c r="I23" s="46">
        <f>'[20]2020-21'!$DK25-'12'!I23</f>
        <v>142</v>
      </c>
      <c r="J23" s="46">
        <f>'[20]2020-21'!$DO25-'12'!J23</f>
        <v>142</v>
      </c>
      <c r="K23" s="46">
        <f>'[20]2020-21'!$DS25-'12'!K23</f>
        <v>81</v>
      </c>
      <c r="L23" s="29"/>
      <c r="M23" s="32"/>
    </row>
    <row r="24" spans="1:13" s="33" customFormat="1" ht="18" customHeight="1" x14ac:dyDescent="0.25">
      <c r="A24" s="52" t="s">
        <v>40</v>
      </c>
      <c r="B24" s="84">
        <f>'[20]2020-21'!$C26-'12'!B24</f>
        <v>508</v>
      </c>
      <c r="C24" s="84">
        <f>'[20]2020-21'!$G26-'12'!C24</f>
        <v>501</v>
      </c>
      <c r="D24" s="84">
        <f>'[20]2020-21'!$O26-'12'!D24</f>
        <v>153</v>
      </c>
      <c r="E24" s="84">
        <f>'[20]2020-21'!$S26-'12'!E24</f>
        <v>150</v>
      </c>
      <c r="F24" s="84">
        <f>'[20]2020-21'!$AV26-'12'!F24</f>
        <v>66</v>
      </c>
      <c r="G24" s="84">
        <f>'[20]2020-21'!$BJ26-'12'!G24</f>
        <v>36</v>
      </c>
      <c r="H24" s="46">
        <f>'[8]1'!$C27-'12'!H24</f>
        <v>285</v>
      </c>
      <c r="I24" s="46">
        <f>'[20]2020-21'!$DK26-'12'!I24</f>
        <v>291</v>
      </c>
      <c r="J24" s="46">
        <f>'[20]2020-21'!$DO26-'12'!J24</f>
        <v>289</v>
      </c>
      <c r="K24" s="46">
        <f>'[20]2020-21'!$DS26-'12'!K24</f>
        <v>74</v>
      </c>
      <c r="L24" s="29"/>
      <c r="M24" s="32"/>
    </row>
    <row r="25" spans="1:13" s="33" customFormat="1" ht="18" customHeight="1" x14ac:dyDescent="0.25">
      <c r="A25" s="53" t="s">
        <v>41</v>
      </c>
      <c r="B25" s="84">
        <f>'[20]2020-21'!$C27-'12'!B25</f>
        <v>-4234</v>
      </c>
      <c r="C25" s="84">
        <f>'[20]2020-21'!$G27-'12'!C25</f>
        <v>-4259</v>
      </c>
      <c r="D25" s="84">
        <f>'[20]2020-21'!$O27-'12'!D25</f>
        <v>-914</v>
      </c>
      <c r="E25" s="84">
        <f>'[20]2020-21'!$S27-'12'!E25</f>
        <v>-915</v>
      </c>
      <c r="F25" s="84">
        <f>'[20]2020-21'!$AV27-'12'!F25</f>
        <v>25</v>
      </c>
      <c r="G25" s="84">
        <f>'[20]2020-21'!$BJ27-'12'!G25</f>
        <v>5</v>
      </c>
      <c r="H25" s="46">
        <f>'[8]1'!$C28-'12'!H25</f>
        <v>85</v>
      </c>
      <c r="I25" s="46">
        <f>'[20]2020-21'!$DK27-'12'!I25</f>
        <v>-1502</v>
      </c>
      <c r="J25" s="46">
        <f>'[20]2020-21'!$DO27-'12'!J25</f>
        <v>-1503</v>
      </c>
      <c r="K25" s="46">
        <f>'[20]2020-21'!$DS27-'12'!K25</f>
        <v>0</v>
      </c>
      <c r="L25" s="29"/>
      <c r="M25" s="32"/>
    </row>
    <row r="26" spans="1:13" s="33" customFormat="1" ht="18" customHeight="1" x14ac:dyDescent="0.25">
      <c r="A26" s="52" t="s">
        <v>42</v>
      </c>
      <c r="B26" s="84">
        <f>'[20]2020-21'!$C28-'12'!B26</f>
        <v>6165</v>
      </c>
      <c r="C26" s="84">
        <f>'[20]2020-21'!$G28-'12'!C26</f>
        <v>5506</v>
      </c>
      <c r="D26" s="84">
        <f>'[20]2020-21'!$O28-'12'!D26</f>
        <v>1240</v>
      </c>
      <c r="E26" s="84">
        <f>'[20]2020-21'!$S28-'12'!E26</f>
        <v>1190</v>
      </c>
      <c r="F26" s="84">
        <f>'[20]2020-21'!$AV28-'12'!F26</f>
        <v>83</v>
      </c>
      <c r="G26" s="84">
        <f>'[20]2020-21'!$BJ28-'12'!G26</f>
        <v>208</v>
      </c>
      <c r="H26" s="46">
        <f>'[8]1'!$C29-'12'!H26</f>
        <v>2266</v>
      </c>
      <c r="I26" s="46">
        <f>'[20]2020-21'!$DK28-'12'!I26</f>
        <v>1770</v>
      </c>
      <c r="J26" s="46">
        <f>'[20]2020-21'!$DO28-'12'!J26</f>
        <v>1625</v>
      </c>
      <c r="K26" s="46">
        <f>'[20]2020-21'!$DS28-'12'!K26</f>
        <v>580</v>
      </c>
      <c r="L26" s="29"/>
      <c r="M26" s="32"/>
    </row>
    <row r="27" spans="1:13" s="33" customFormat="1" ht="18" customHeight="1" x14ac:dyDescent="0.25">
      <c r="A27" s="52" t="s">
        <v>43</v>
      </c>
      <c r="B27" s="84">
        <f>'[20]2020-21'!$C29-'12'!B27</f>
        <v>1132</v>
      </c>
      <c r="C27" s="84">
        <f>'[20]2020-21'!$G29-'12'!C27</f>
        <v>1051</v>
      </c>
      <c r="D27" s="84">
        <f>'[20]2020-21'!$O29-'12'!D27</f>
        <v>467</v>
      </c>
      <c r="E27" s="84">
        <f>'[20]2020-21'!$S29-'12'!E27</f>
        <v>410</v>
      </c>
      <c r="F27" s="84">
        <f>'[20]2020-21'!$AV29-'12'!F27</f>
        <v>135</v>
      </c>
      <c r="G27" s="84">
        <f>'[20]2020-21'!$BJ29-'12'!G27</f>
        <v>113</v>
      </c>
      <c r="H27" s="46">
        <f>'[8]1'!$C30-'12'!H27</f>
        <v>940</v>
      </c>
      <c r="I27" s="46">
        <f>'[20]2020-21'!$DK29-'12'!I27</f>
        <v>294</v>
      </c>
      <c r="J27" s="46">
        <f>'[20]2020-21'!$DO29-'12'!J27</f>
        <v>287</v>
      </c>
      <c r="K27" s="46">
        <f>'[20]2020-21'!$DS29-'12'!K27</f>
        <v>211</v>
      </c>
      <c r="L27" s="29"/>
      <c r="M27" s="32"/>
    </row>
    <row r="28" spans="1:13" s="33" customFormat="1" ht="18" customHeight="1" x14ac:dyDescent="0.25">
      <c r="A28" s="54" t="s">
        <v>44</v>
      </c>
      <c r="B28" s="84">
        <f>'[20]2020-21'!$C30-'12'!B28</f>
        <v>2443</v>
      </c>
      <c r="C28" s="84">
        <f>'[20]2020-21'!$G30-'12'!C28</f>
        <v>2324</v>
      </c>
      <c r="D28" s="84">
        <f>'[20]2020-21'!$O30-'12'!D28</f>
        <v>617</v>
      </c>
      <c r="E28" s="84">
        <f>'[20]2020-21'!$S30-'12'!E28</f>
        <v>546</v>
      </c>
      <c r="F28" s="84">
        <f>'[20]2020-21'!$AV30-'12'!F28</f>
        <v>22</v>
      </c>
      <c r="G28" s="84">
        <f>'[20]2020-21'!$BJ30-'12'!G28</f>
        <v>56</v>
      </c>
      <c r="H28" s="46">
        <f>'[8]1'!$C31-'12'!H28</f>
        <v>836</v>
      </c>
      <c r="I28" s="46">
        <f>'[20]2020-21'!$DK30-'12'!I28</f>
        <v>816</v>
      </c>
      <c r="J28" s="46">
        <f>'[20]2020-21'!$DO30-'12'!J28</f>
        <v>797</v>
      </c>
      <c r="K28" s="46">
        <f>'[20]2020-21'!$DS30-'12'!K28</f>
        <v>198</v>
      </c>
      <c r="L28" s="29"/>
      <c r="M28" s="32"/>
    </row>
    <row r="29" spans="1:13" x14ac:dyDescent="0.2">
      <c r="A29" s="35"/>
      <c r="B29" s="35"/>
      <c r="C29" s="35"/>
      <c r="D29" s="35"/>
      <c r="E29" s="75"/>
      <c r="F29" s="38"/>
      <c r="G29" s="38"/>
      <c r="H29" s="38"/>
      <c r="I29" s="38"/>
      <c r="J29" s="38"/>
    </row>
    <row r="30" spans="1:13" x14ac:dyDescent="0.2">
      <c r="A30" s="39"/>
      <c r="B30" s="39"/>
      <c r="C30" s="39"/>
      <c r="D30" s="39"/>
      <c r="E30" s="77"/>
      <c r="F30" s="40"/>
      <c r="G30" s="40"/>
      <c r="H30" s="40"/>
      <c r="I30" s="40"/>
      <c r="J30" s="40"/>
    </row>
    <row r="31" spans="1:13" x14ac:dyDescent="0.2">
      <c r="A31" s="39"/>
      <c r="B31" s="39"/>
      <c r="C31" s="39"/>
      <c r="D31" s="39"/>
      <c r="E31" s="77"/>
      <c r="F31" s="40"/>
      <c r="G31" s="40"/>
      <c r="H31" s="40"/>
      <c r="I31" s="40"/>
      <c r="J31" s="40"/>
    </row>
    <row r="32" spans="1:13" x14ac:dyDescent="0.2">
      <c r="A32" s="39"/>
      <c r="B32" s="39"/>
      <c r="C32" s="39"/>
      <c r="D32" s="39"/>
      <c r="E32" s="77"/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  <row r="68" spans="6:10" x14ac:dyDescent="0.2">
      <c r="F68" s="40"/>
      <c r="G68" s="40"/>
      <c r="H68" s="40"/>
      <c r="I68" s="40"/>
      <c r="J68" s="40"/>
    </row>
    <row r="69" spans="6:10" x14ac:dyDescent="0.2">
      <c r="F69" s="40"/>
      <c r="G69" s="40"/>
      <c r="H69" s="40"/>
      <c r="I69" s="40"/>
      <c r="J69" s="40"/>
    </row>
    <row r="70" spans="6:10" x14ac:dyDescent="0.2">
      <c r="F70" s="40"/>
      <c r="G70" s="40"/>
      <c r="H70" s="40"/>
      <c r="I70" s="40"/>
      <c r="J70" s="40"/>
    </row>
    <row r="71" spans="6:10" x14ac:dyDescent="0.2">
      <c r="F71" s="40"/>
      <c r="G71" s="40"/>
      <c r="H71" s="40"/>
      <c r="I71" s="40"/>
      <c r="J71" s="40"/>
    </row>
    <row r="72" spans="6:10" x14ac:dyDescent="0.2">
      <c r="F72" s="40"/>
      <c r="G72" s="40"/>
      <c r="H72" s="40"/>
      <c r="I72" s="40"/>
      <c r="J72" s="40"/>
    </row>
    <row r="73" spans="6:10" x14ac:dyDescent="0.2">
      <c r="F73" s="40"/>
      <c r="G73" s="40"/>
      <c r="H73" s="40"/>
      <c r="I73" s="40"/>
      <c r="J73" s="40"/>
    </row>
    <row r="74" spans="6:10" x14ac:dyDescent="0.2">
      <c r="F74" s="40"/>
      <c r="G74" s="40"/>
      <c r="H74" s="40"/>
      <c r="I74" s="40"/>
      <c r="J74" s="40"/>
    </row>
    <row r="75" spans="6:10" x14ac:dyDescent="0.2">
      <c r="F75" s="40"/>
      <c r="G75" s="40"/>
      <c r="H75" s="40"/>
      <c r="I75" s="40"/>
      <c r="J75" s="40"/>
    </row>
    <row r="76" spans="6:10" x14ac:dyDescent="0.2">
      <c r="F76" s="40"/>
      <c r="G76" s="40"/>
      <c r="H76" s="40"/>
      <c r="I76" s="40"/>
      <c r="J76" s="40"/>
    </row>
    <row r="77" spans="6:10" x14ac:dyDescent="0.2">
      <c r="F77" s="40"/>
      <c r="G77" s="40"/>
      <c r="H77" s="40"/>
      <c r="I77" s="40"/>
      <c r="J77" s="40"/>
    </row>
    <row r="78" spans="6:10" x14ac:dyDescent="0.2">
      <c r="F78" s="40"/>
      <c r="G78" s="40"/>
      <c r="H78" s="40"/>
      <c r="I78" s="40"/>
      <c r="J78" s="40"/>
    </row>
    <row r="79" spans="6:10" x14ac:dyDescent="0.2">
      <c r="F79" s="40"/>
      <c r="G79" s="40"/>
      <c r="H79" s="40"/>
      <c r="I79" s="40"/>
      <c r="J79" s="40"/>
    </row>
    <row r="80" spans="6:10" x14ac:dyDescent="0.2">
      <c r="F80" s="40"/>
      <c r="G80" s="40"/>
      <c r="H80" s="40"/>
      <c r="I80" s="40"/>
      <c r="J80" s="40"/>
    </row>
    <row r="81" spans="6:10" x14ac:dyDescent="0.2">
      <c r="F81" s="40"/>
      <c r="G81" s="40"/>
      <c r="H81" s="40"/>
      <c r="I81" s="40"/>
      <c r="J81" s="40"/>
    </row>
    <row r="82" spans="6:10" x14ac:dyDescent="0.2">
      <c r="F82" s="40"/>
      <c r="G82" s="40"/>
      <c r="H82" s="40"/>
      <c r="I82" s="40"/>
      <c r="J82" s="40"/>
    </row>
    <row r="83" spans="6:10" x14ac:dyDescent="0.2">
      <c r="F83" s="40"/>
      <c r="G83" s="40"/>
      <c r="H83" s="40"/>
      <c r="I83" s="40"/>
      <c r="J83" s="40"/>
    </row>
    <row r="84" spans="6:10" x14ac:dyDescent="0.2">
      <c r="F84" s="40"/>
      <c r="G84" s="40"/>
      <c r="H84" s="40"/>
      <c r="I84" s="40"/>
      <c r="J84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tabSelected="1" view="pageBreakPreview" zoomScale="80" zoomScaleNormal="70" zoomScaleSheetLayoutView="80" workbookViewId="0">
      <selection activeCell="J13" sqref="J13"/>
    </sheetView>
  </sheetViews>
  <sheetFormatPr defaultColWidth="8" defaultRowHeight="12.75" x14ac:dyDescent="0.2"/>
  <cols>
    <col min="1" max="1" width="49" style="2" customWidth="1"/>
    <col min="2" max="2" width="14.7109375" style="15" customWidth="1"/>
    <col min="3" max="3" width="14.5703125" style="15" customWidth="1"/>
    <col min="4" max="4" width="9.5703125" style="2" customWidth="1"/>
    <col min="5" max="5" width="11" style="2" customWidth="1"/>
    <col min="6" max="7" width="14.42578125" style="2" customWidth="1"/>
    <col min="8" max="8" width="10" style="2" customWidth="1"/>
    <col min="9" max="9" width="12.140625" style="2" customWidth="1"/>
    <col min="10" max="10" width="13.140625" style="2" bestFit="1" customWidth="1"/>
    <col min="11" max="11" width="11.42578125" style="2" bestFit="1" customWidth="1"/>
    <col min="12" max="16384" width="8" style="2"/>
  </cols>
  <sheetData>
    <row r="1" spans="1:11" ht="23.25" customHeight="1" x14ac:dyDescent="0.2">
      <c r="A1" s="137" t="s">
        <v>55</v>
      </c>
      <c r="B1" s="137"/>
      <c r="C1" s="137"/>
      <c r="D1" s="137"/>
      <c r="E1" s="137"/>
      <c r="F1" s="137"/>
      <c r="G1" s="137"/>
      <c r="H1" s="137"/>
      <c r="I1" s="137"/>
    </row>
    <row r="2" spans="1:11" ht="23.25" customHeight="1" x14ac:dyDescent="0.2">
      <c r="A2" s="138" t="s">
        <v>13</v>
      </c>
      <c r="B2" s="137"/>
      <c r="C2" s="137"/>
      <c r="D2" s="137"/>
      <c r="E2" s="137"/>
      <c r="F2" s="137"/>
      <c r="G2" s="137"/>
      <c r="H2" s="137"/>
      <c r="I2" s="137"/>
    </row>
    <row r="3" spans="1:11" ht="3.75" customHeight="1" x14ac:dyDescent="0.2">
      <c r="A3" s="139"/>
      <c r="B3" s="139"/>
      <c r="C3" s="139"/>
      <c r="D3" s="139"/>
      <c r="E3" s="139"/>
    </row>
    <row r="4" spans="1:11" s="3" customFormat="1" ht="25.5" customHeight="1" x14ac:dyDescent="0.25">
      <c r="A4" s="99" t="s">
        <v>0</v>
      </c>
      <c r="B4" s="126" t="s">
        <v>14</v>
      </c>
      <c r="C4" s="140"/>
      <c r="D4" s="140"/>
      <c r="E4" s="141"/>
      <c r="F4" s="126" t="s">
        <v>15</v>
      </c>
      <c r="G4" s="140"/>
      <c r="H4" s="140"/>
      <c r="I4" s="141"/>
    </row>
    <row r="5" spans="1:11" s="3" customFormat="1" ht="23.25" customHeight="1" x14ac:dyDescent="0.25">
      <c r="A5" s="128"/>
      <c r="B5" s="95" t="s">
        <v>81</v>
      </c>
      <c r="C5" s="95" t="s">
        <v>82</v>
      </c>
      <c r="D5" s="142" t="s">
        <v>1</v>
      </c>
      <c r="E5" s="143"/>
      <c r="F5" s="95" t="s">
        <v>81</v>
      </c>
      <c r="G5" s="95" t="s">
        <v>82</v>
      </c>
      <c r="H5" s="142" t="s">
        <v>1</v>
      </c>
      <c r="I5" s="143"/>
    </row>
    <row r="6" spans="1:11" s="3" customFormat="1" ht="27" customHeight="1" x14ac:dyDescent="0.25">
      <c r="A6" s="100"/>
      <c r="B6" s="96"/>
      <c r="C6" s="96"/>
      <c r="D6" s="4" t="s">
        <v>2</v>
      </c>
      <c r="E6" s="5" t="s">
        <v>56</v>
      </c>
      <c r="F6" s="96"/>
      <c r="G6" s="96"/>
      <c r="H6" s="4" t="s">
        <v>2</v>
      </c>
      <c r="I6" s="5" t="s">
        <v>56</v>
      </c>
    </row>
    <row r="7" spans="1:11" s="8" customFormat="1" ht="15.75" customHeight="1" x14ac:dyDescent="0.25">
      <c r="A7" s="6" t="s">
        <v>3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1:11" s="8" customFormat="1" ht="28.5" customHeight="1" x14ac:dyDescent="0.25">
      <c r="A8" s="9" t="s">
        <v>49</v>
      </c>
      <c r="B8" s="59" t="s">
        <v>72</v>
      </c>
      <c r="C8" s="62">
        <f>'15'!B7</f>
        <v>19238</v>
      </c>
      <c r="D8" s="89" t="s">
        <v>76</v>
      </c>
      <c r="E8" s="89" t="s">
        <v>76</v>
      </c>
      <c r="F8" s="59" t="s">
        <v>72</v>
      </c>
      <c r="G8" s="63">
        <f>'16'!B7</f>
        <v>10956</v>
      </c>
      <c r="H8" s="89" t="s">
        <v>76</v>
      </c>
      <c r="I8" s="89" t="s">
        <v>76</v>
      </c>
      <c r="J8" s="20"/>
      <c r="K8" s="18"/>
    </row>
    <row r="9" spans="1:11" s="3" customFormat="1" ht="28.5" customHeight="1" x14ac:dyDescent="0.25">
      <c r="A9" s="9" t="s">
        <v>50</v>
      </c>
      <c r="B9" s="63">
        <f>'15'!C7</f>
        <v>20076</v>
      </c>
      <c r="C9" s="63">
        <f>'15'!D7</f>
        <v>17469</v>
      </c>
      <c r="D9" s="10">
        <f t="shared" ref="D9:D13" si="0">C9/B9*100</f>
        <v>87.01434548714883</v>
      </c>
      <c r="E9" s="65">
        <f t="shared" ref="E9:E13" si="1">C9-B9</f>
        <v>-2607</v>
      </c>
      <c r="F9" s="63">
        <f>'16'!C7</f>
        <v>11795</v>
      </c>
      <c r="G9" s="63">
        <f>'16'!D7</f>
        <v>10191</v>
      </c>
      <c r="H9" s="10">
        <f t="shared" ref="H9:H13" si="2">G9/F9*100</f>
        <v>86.401017380245875</v>
      </c>
      <c r="I9" s="65">
        <f t="shared" ref="I9:I13" si="3">G9-F9</f>
        <v>-1604</v>
      </c>
      <c r="J9" s="18"/>
      <c r="K9" s="18"/>
    </row>
    <row r="10" spans="1:11" s="3" customFormat="1" ht="41.25" customHeight="1" x14ac:dyDescent="0.25">
      <c r="A10" s="12" t="s">
        <v>51</v>
      </c>
      <c r="B10" s="63">
        <f>'15'!F7</f>
        <v>7304</v>
      </c>
      <c r="C10" s="63">
        <f>'15'!G7</f>
        <v>5017</v>
      </c>
      <c r="D10" s="10">
        <f t="shared" si="0"/>
        <v>68.68838992332968</v>
      </c>
      <c r="E10" s="65">
        <f t="shared" si="1"/>
        <v>-2287</v>
      </c>
      <c r="F10" s="63">
        <f>'16'!F7</f>
        <v>4597</v>
      </c>
      <c r="G10" s="63">
        <f>'16'!G7</f>
        <v>2552</v>
      </c>
      <c r="H10" s="10">
        <f t="shared" si="2"/>
        <v>55.514465956058302</v>
      </c>
      <c r="I10" s="65">
        <f t="shared" si="3"/>
        <v>-2045</v>
      </c>
      <c r="J10" s="18"/>
      <c r="K10" s="18"/>
    </row>
    <row r="11" spans="1:11" s="3" customFormat="1" ht="31.5" customHeight="1" x14ac:dyDescent="0.25">
      <c r="A11" s="13" t="s">
        <v>52</v>
      </c>
      <c r="B11" s="63">
        <f>'15'!I7</f>
        <v>1190</v>
      </c>
      <c r="C11" s="63">
        <f>'15'!J7</f>
        <v>659</v>
      </c>
      <c r="D11" s="10">
        <f t="shared" si="0"/>
        <v>55.378151260504204</v>
      </c>
      <c r="E11" s="65">
        <f t="shared" si="1"/>
        <v>-531</v>
      </c>
      <c r="F11" s="63">
        <f>'16'!I7</f>
        <v>1173</v>
      </c>
      <c r="G11" s="63">
        <f>'16'!J7</f>
        <v>757</v>
      </c>
      <c r="H11" s="10">
        <f t="shared" si="2"/>
        <v>64.535379369138951</v>
      </c>
      <c r="I11" s="65">
        <f t="shared" si="3"/>
        <v>-416</v>
      </c>
      <c r="J11" s="18"/>
      <c r="K11" s="18"/>
    </row>
    <row r="12" spans="1:11" s="3" customFormat="1" ht="45.75" customHeight="1" x14ac:dyDescent="0.25">
      <c r="A12" s="13" t="s">
        <v>16</v>
      </c>
      <c r="B12" s="63">
        <f>'15'!L7</f>
        <v>889</v>
      </c>
      <c r="C12" s="63">
        <f>'15'!M7</f>
        <v>811</v>
      </c>
      <c r="D12" s="10">
        <f t="shared" si="0"/>
        <v>91.226096737907753</v>
      </c>
      <c r="E12" s="65">
        <f t="shared" si="1"/>
        <v>-78</v>
      </c>
      <c r="F12" s="63">
        <f>'16'!L7</f>
        <v>889</v>
      </c>
      <c r="G12" s="63">
        <f>'16'!M7</f>
        <v>652</v>
      </c>
      <c r="H12" s="10">
        <f t="shared" si="2"/>
        <v>73.3408323959505</v>
      </c>
      <c r="I12" s="65">
        <f t="shared" si="3"/>
        <v>-237</v>
      </c>
      <c r="J12" s="18"/>
      <c r="K12" s="18"/>
    </row>
    <row r="13" spans="1:11" s="3" customFormat="1" ht="55.5" customHeight="1" x14ac:dyDescent="0.25">
      <c r="A13" s="13" t="s">
        <v>53</v>
      </c>
      <c r="B13" s="63">
        <f>'15'!O7</f>
        <v>17495</v>
      </c>
      <c r="C13" s="63">
        <f>'15'!P7</f>
        <v>16381</v>
      </c>
      <c r="D13" s="10">
        <f t="shared" si="0"/>
        <v>93.632466418976847</v>
      </c>
      <c r="E13" s="65">
        <f t="shared" si="1"/>
        <v>-1114</v>
      </c>
      <c r="F13" s="63">
        <f>'16'!O7</f>
        <v>10671</v>
      </c>
      <c r="G13" s="63">
        <f>'16'!P7</f>
        <v>9355</v>
      </c>
      <c r="H13" s="10">
        <f t="shared" si="2"/>
        <v>87.667510074032435</v>
      </c>
      <c r="I13" s="65">
        <f t="shared" si="3"/>
        <v>-1316</v>
      </c>
      <c r="J13" s="18"/>
      <c r="K13" s="18"/>
    </row>
    <row r="14" spans="1:11" s="3" customFormat="1" ht="12.75" customHeight="1" x14ac:dyDescent="0.25">
      <c r="A14" s="101" t="s">
        <v>4</v>
      </c>
      <c r="B14" s="102"/>
      <c r="C14" s="102"/>
      <c r="D14" s="102"/>
      <c r="E14" s="102"/>
      <c r="F14" s="102"/>
      <c r="G14" s="102"/>
      <c r="H14" s="102"/>
      <c r="I14" s="102"/>
      <c r="J14" s="18"/>
      <c r="K14" s="18"/>
    </row>
    <row r="15" spans="1:11" s="3" customFormat="1" ht="18" customHeight="1" x14ac:dyDescent="0.25">
      <c r="A15" s="103"/>
      <c r="B15" s="104"/>
      <c r="C15" s="104"/>
      <c r="D15" s="104"/>
      <c r="E15" s="104"/>
      <c r="F15" s="104"/>
      <c r="G15" s="104"/>
      <c r="H15" s="104"/>
      <c r="I15" s="104"/>
      <c r="J15" s="18"/>
      <c r="K15" s="18"/>
    </row>
    <row r="16" spans="1:11" s="3" customFormat="1" ht="20.25" customHeight="1" x14ac:dyDescent="0.25">
      <c r="A16" s="99" t="s">
        <v>0</v>
      </c>
      <c r="B16" s="105" t="s">
        <v>83</v>
      </c>
      <c r="C16" s="105" t="s">
        <v>84</v>
      </c>
      <c r="D16" s="142" t="s">
        <v>1</v>
      </c>
      <c r="E16" s="143"/>
      <c r="F16" s="105" t="s">
        <v>83</v>
      </c>
      <c r="G16" s="105" t="s">
        <v>84</v>
      </c>
      <c r="H16" s="142" t="s">
        <v>1</v>
      </c>
      <c r="I16" s="143"/>
      <c r="J16" s="18"/>
      <c r="K16" s="18"/>
    </row>
    <row r="17" spans="1:11" ht="35.25" customHeight="1" x14ac:dyDescent="0.3">
      <c r="A17" s="100"/>
      <c r="B17" s="105"/>
      <c r="C17" s="105"/>
      <c r="D17" s="17" t="s">
        <v>2</v>
      </c>
      <c r="E17" s="5" t="s">
        <v>56</v>
      </c>
      <c r="F17" s="105"/>
      <c r="G17" s="105"/>
      <c r="H17" s="17" t="s">
        <v>2</v>
      </c>
      <c r="I17" s="5" t="s">
        <v>56</v>
      </c>
      <c r="J17" s="19"/>
      <c r="K17" s="19"/>
    </row>
    <row r="18" spans="1:11" ht="24" customHeight="1" x14ac:dyDescent="0.3">
      <c r="A18" s="9" t="s">
        <v>71</v>
      </c>
      <c r="B18" s="59" t="s">
        <v>72</v>
      </c>
      <c r="C18" s="64">
        <f>'15'!R7</f>
        <v>6221</v>
      </c>
      <c r="D18" s="89" t="s">
        <v>76</v>
      </c>
      <c r="E18" s="89" t="s">
        <v>76</v>
      </c>
      <c r="F18" s="59" t="s">
        <v>72</v>
      </c>
      <c r="G18" s="59">
        <f>'16'!R7</f>
        <v>3700</v>
      </c>
      <c r="H18" s="89" t="s">
        <v>76</v>
      </c>
      <c r="I18" s="89" t="s">
        <v>76</v>
      </c>
      <c r="J18" s="19"/>
      <c r="K18" s="19"/>
    </row>
    <row r="19" spans="1:11" ht="25.5" customHeight="1" x14ac:dyDescent="0.3">
      <c r="A19" s="1" t="s">
        <v>50</v>
      </c>
      <c r="B19" s="64">
        <f>'15'!S7</f>
        <v>5977</v>
      </c>
      <c r="C19" s="64">
        <f>'15'!T7</f>
        <v>5847</v>
      </c>
      <c r="D19" s="14">
        <f t="shared" ref="D19:D20" si="4">C19/B19*100</f>
        <v>97.824995817299651</v>
      </c>
      <c r="E19" s="66">
        <f t="shared" ref="E19:E20" si="5">C19-B19</f>
        <v>-130</v>
      </c>
      <c r="F19" s="59">
        <f>'16'!S7</f>
        <v>3701</v>
      </c>
      <c r="G19" s="59">
        <f>'16'!T7</f>
        <v>3549</v>
      </c>
      <c r="H19" s="14">
        <f t="shared" ref="H19:H20" si="6">G19/F19*100</f>
        <v>95.893001891380706</v>
      </c>
      <c r="I19" s="67">
        <f t="shared" ref="I19:I20" si="7">G19-F19</f>
        <v>-152</v>
      </c>
      <c r="J19" s="19"/>
      <c r="K19" s="19"/>
    </row>
    <row r="20" spans="1:11" ht="41.25" customHeight="1" x14ac:dyDescent="0.3">
      <c r="A20" s="1" t="s">
        <v>54</v>
      </c>
      <c r="B20" s="64">
        <f>'15'!V7</f>
        <v>4600</v>
      </c>
      <c r="C20" s="64">
        <f>'15'!W7</f>
        <v>4876</v>
      </c>
      <c r="D20" s="14">
        <f t="shared" si="4"/>
        <v>106</v>
      </c>
      <c r="E20" s="66">
        <f t="shared" si="5"/>
        <v>276</v>
      </c>
      <c r="F20" s="59">
        <f>'16'!V7</f>
        <v>3038</v>
      </c>
      <c r="G20" s="59">
        <f>'16'!W7</f>
        <v>2956</v>
      </c>
      <c r="H20" s="14">
        <f t="shared" si="6"/>
        <v>97.300855826201456</v>
      </c>
      <c r="I20" s="67">
        <f t="shared" si="7"/>
        <v>-82</v>
      </c>
      <c r="J20" s="19"/>
      <c r="K20" s="19"/>
    </row>
    <row r="21" spans="1:11" ht="48" customHeight="1" x14ac:dyDescent="0.3">
      <c r="A21" s="93" t="s">
        <v>73</v>
      </c>
      <c r="B21" s="93"/>
      <c r="C21" s="93"/>
      <c r="D21" s="93"/>
      <c r="E21" s="93"/>
      <c r="F21" s="136"/>
      <c r="G21" s="136"/>
      <c r="H21" s="136"/>
      <c r="I21" s="136"/>
      <c r="J21" s="19"/>
      <c r="K21" s="19"/>
    </row>
  </sheetData>
  <mergeCells count="21">
    <mergeCell ref="C16:C17"/>
    <mergeCell ref="D16:E16"/>
    <mergeCell ref="F16:F17"/>
    <mergeCell ref="G16:G17"/>
    <mergeCell ref="H16:I16"/>
    <mergeCell ref="A21:I21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A14:I15"/>
    <mergeCell ref="A16:A17"/>
    <mergeCell ref="B16:B1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B2" sqref="B2"/>
    </sheetView>
  </sheetViews>
  <sheetFormatPr defaultRowHeight="14.25" x14ac:dyDescent="0.2"/>
  <cols>
    <col min="1" max="1" width="29.140625" style="37" customWidth="1"/>
    <col min="2" max="2" width="13.7109375" style="37" customWidth="1"/>
    <col min="3" max="3" width="10.42578125" style="37" customWidth="1"/>
    <col min="4" max="4" width="10.140625" style="37" customWidth="1"/>
    <col min="5" max="5" width="7.42578125" style="37" customWidth="1"/>
    <col min="6" max="6" width="10.28515625" style="37" customWidth="1"/>
    <col min="7" max="7" width="9.5703125" style="37" customWidth="1"/>
    <col min="8" max="8" width="7.42578125" style="37" customWidth="1"/>
    <col min="9" max="10" width="9.42578125" style="37" customWidth="1"/>
    <col min="11" max="11" width="9" style="37" customWidth="1"/>
    <col min="12" max="12" width="9.140625" style="37" customWidth="1"/>
    <col min="13" max="13" width="8" style="37" customWidth="1"/>
    <col min="14" max="14" width="8.140625" style="37" customWidth="1"/>
    <col min="15" max="15" width="8.7109375" style="37" customWidth="1"/>
    <col min="16" max="16" width="9.5703125" style="37" customWidth="1"/>
    <col min="17" max="17" width="7.42578125" style="37" customWidth="1"/>
    <col min="18" max="18" width="12.140625" style="37" customWidth="1"/>
    <col min="19" max="19" width="7.85546875" style="37" customWidth="1"/>
    <col min="20" max="20" width="7.42578125" style="37" customWidth="1"/>
    <col min="21" max="22" width="8" style="37" customWidth="1"/>
    <col min="23" max="23" width="8.140625" style="37" customWidth="1"/>
    <col min="24" max="24" width="7.85546875" style="37" customWidth="1"/>
    <col min="25" max="16384" width="9.140625" style="37"/>
  </cols>
  <sheetData>
    <row r="1" spans="1:28" s="22" customFormat="1" ht="58.5" customHeight="1" x14ac:dyDescent="0.35">
      <c r="B1" s="135" t="s">
        <v>95</v>
      </c>
      <c r="C1" s="144"/>
      <c r="D1" s="144"/>
      <c r="E1" s="144"/>
      <c r="F1" s="144"/>
      <c r="G1" s="144"/>
      <c r="H1" s="144"/>
      <c r="I1" s="144"/>
      <c r="J1" s="144"/>
      <c r="K1" s="144"/>
      <c r="L1" s="90"/>
      <c r="M1" s="21"/>
      <c r="N1" s="21"/>
      <c r="O1" s="21"/>
      <c r="P1" s="21"/>
      <c r="Q1" s="21"/>
      <c r="R1" s="21"/>
      <c r="S1" s="21"/>
      <c r="T1" s="115"/>
      <c r="U1" s="115"/>
      <c r="V1" s="41"/>
      <c r="X1" s="47" t="s">
        <v>12</v>
      </c>
    </row>
    <row r="2" spans="1:28" s="25" customFormat="1" ht="12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07"/>
      <c r="U2" s="107"/>
      <c r="V2" s="114" t="s">
        <v>5</v>
      </c>
      <c r="W2" s="114"/>
    </row>
    <row r="3" spans="1:28" s="26" customFormat="1" ht="62.25" customHeight="1" x14ac:dyDescent="0.25">
      <c r="A3" s="108"/>
      <c r="B3" s="92" t="s">
        <v>80</v>
      </c>
      <c r="C3" s="109" t="s">
        <v>17</v>
      </c>
      <c r="D3" s="109"/>
      <c r="E3" s="109"/>
      <c r="F3" s="109" t="s">
        <v>11</v>
      </c>
      <c r="G3" s="109"/>
      <c r="H3" s="109"/>
      <c r="I3" s="109" t="s">
        <v>7</v>
      </c>
      <c r="J3" s="109"/>
      <c r="K3" s="109"/>
      <c r="L3" s="109" t="s">
        <v>8</v>
      </c>
      <c r="M3" s="109"/>
      <c r="N3" s="109"/>
      <c r="O3" s="116" t="s">
        <v>6</v>
      </c>
      <c r="P3" s="117"/>
      <c r="Q3" s="118"/>
      <c r="R3" s="88" t="s">
        <v>74</v>
      </c>
      <c r="S3" s="109" t="s">
        <v>9</v>
      </c>
      <c r="T3" s="109"/>
      <c r="U3" s="109"/>
      <c r="V3" s="109" t="s">
        <v>10</v>
      </c>
      <c r="W3" s="109"/>
      <c r="X3" s="109"/>
    </row>
    <row r="4" spans="1:28" s="27" customFormat="1" ht="18.75" customHeight="1" x14ac:dyDescent="0.25">
      <c r="A4" s="108"/>
      <c r="B4" s="110" t="s">
        <v>79</v>
      </c>
      <c r="C4" s="110" t="s">
        <v>22</v>
      </c>
      <c r="D4" s="110" t="s">
        <v>79</v>
      </c>
      <c r="E4" s="111" t="s">
        <v>2</v>
      </c>
      <c r="F4" s="110" t="s">
        <v>22</v>
      </c>
      <c r="G4" s="110" t="s">
        <v>79</v>
      </c>
      <c r="H4" s="111" t="s">
        <v>2</v>
      </c>
      <c r="I4" s="110" t="s">
        <v>22</v>
      </c>
      <c r="J4" s="110" t="s">
        <v>79</v>
      </c>
      <c r="K4" s="111" t="s">
        <v>2</v>
      </c>
      <c r="L4" s="110" t="s">
        <v>22</v>
      </c>
      <c r="M4" s="110" t="s">
        <v>79</v>
      </c>
      <c r="N4" s="111" t="s">
        <v>2</v>
      </c>
      <c r="O4" s="110" t="s">
        <v>22</v>
      </c>
      <c r="P4" s="110" t="s">
        <v>79</v>
      </c>
      <c r="Q4" s="111" t="s">
        <v>2</v>
      </c>
      <c r="R4" s="110" t="s">
        <v>79</v>
      </c>
      <c r="S4" s="110" t="s">
        <v>22</v>
      </c>
      <c r="T4" s="110" t="s">
        <v>79</v>
      </c>
      <c r="U4" s="111" t="s">
        <v>2</v>
      </c>
      <c r="V4" s="110" t="s">
        <v>22</v>
      </c>
      <c r="W4" s="110" t="s">
        <v>79</v>
      </c>
      <c r="X4" s="111" t="s">
        <v>2</v>
      </c>
    </row>
    <row r="5" spans="1:28" s="27" customFormat="1" ht="6" hidden="1" customHeight="1" x14ac:dyDescent="0.25">
      <c r="A5" s="108"/>
      <c r="B5" s="110"/>
      <c r="C5" s="110"/>
      <c r="D5" s="110"/>
      <c r="E5" s="111"/>
      <c r="F5" s="110"/>
      <c r="G5" s="110"/>
      <c r="H5" s="111"/>
      <c r="I5" s="110"/>
      <c r="J5" s="110"/>
      <c r="K5" s="111"/>
      <c r="L5" s="110"/>
      <c r="M5" s="110"/>
      <c r="N5" s="111"/>
      <c r="O5" s="110"/>
      <c r="P5" s="110"/>
      <c r="Q5" s="111"/>
      <c r="R5" s="110"/>
      <c r="S5" s="110"/>
      <c r="T5" s="110"/>
      <c r="U5" s="111"/>
      <c r="V5" s="110"/>
      <c r="W5" s="110"/>
      <c r="X5" s="111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19238</v>
      </c>
      <c r="C7" s="28">
        <f>SUM(C8:C28)</f>
        <v>20076</v>
      </c>
      <c r="D7" s="28">
        <f>SUM(D8:D28)</f>
        <v>17469</v>
      </c>
      <c r="E7" s="56">
        <f>IF(C7=0,0,D7/C7)*100</f>
        <v>87.01434548714883</v>
      </c>
      <c r="F7" s="28">
        <f>SUM(F8:F28)</f>
        <v>7304</v>
      </c>
      <c r="G7" s="28">
        <f>SUM(G8:G28)</f>
        <v>5017</v>
      </c>
      <c r="H7" s="56">
        <f>IF(F7=0,0,G7/F7)*100</f>
        <v>68.68838992332968</v>
      </c>
      <c r="I7" s="28">
        <f>SUM(I8:I28)</f>
        <v>1190</v>
      </c>
      <c r="J7" s="28">
        <f>SUM(J8:J28)</f>
        <v>659</v>
      </c>
      <c r="K7" s="56">
        <f>IF(I7=0,0,J7/I7)*100</f>
        <v>55.378151260504204</v>
      </c>
      <c r="L7" s="86">
        <f>SUM(L8:L28)</f>
        <v>889</v>
      </c>
      <c r="M7" s="28">
        <f>SUM(M8:M28)</f>
        <v>811</v>
      </c>
      <c r="N7" s="56">
        <f>IF(L7=0,0,M7/L7)*100</f>
        <v>91.226096737907753</v>
      </c>
      <c r="O7" s="28">
        <f>SUM(O8:O28)</f>
        <v>17495</v>
      </c>
      <c r="P7" s="28">
        <f>SUM(P8:P28)</f>
        <v>16381</v>
      </c>
      <c r="Q7" s="56">
        <f>IF(O7=0,0,P7/O7)*100</f>
        <v>93.632466418976847</v>
      </c>
      <c r="R7" s="28">
        <f>SUM(R8:R28)</f>
        <v>6221</v>
      </c>
      <c r="S7" s="28">
        <f>SUM(S8:S28)</f>
        <v>5977</v>
      </c>
      <c r="T7" s="28">
        <f>SUM(T8:T28)</f>
        <v>5847</v>
      </c>
      <c r="U7" s="56">
        <f>IF(S7=0,0,T7/S7)*100</f>
        <v>97.824995817299651</v>
      </c>
      <c r="V7" s="28">
        <f>SUM(V8:V28)</f>
        <v>4600</v>
      </c>
      <c r="W7" s="28">
        <f>SUM(W8:W28)</f>
        <v>4876</v>
      </c>
      <c r="X7" s="56">
        <f>IF(V7=0,0,W7/V7)*100</f>
        <v>106</v>
      </c>
      <c r="Y7" s="29"/>
      <c r="AB7" s="33"/>
    </row>
    <row r="8" spans="1:28" s="33" customFormat="1" ht="18" customHeight="1" x14ac:dyDescent="0.25">
      <c r="A8" s="51" t="s">
        <v>24</v>
      </c>
      <c r="B8" s="31">
        <f>'[20]2020-21'!$C10-'16'!B8</f>
        <v>821</v>
      </c>
      <c r="C8" s="31">
        <f>'[7]15'!F8</f>
        <v>1099</v>
      </c>
      <c r="D8" s="31">
        <f>'[20]2020-21'!$G10-'16'!D8</f>
        <v>768</v>
      </c>
      <c r="E8" s="57">
        <f t="shared" ref="E8:E28" si="0">IF(C8=0,0,D8/C8)*100</f>
        <v>69.881710646041867</v>
      </c>
      <c r="F8" s="31">
        <f>'[7]15'!I8</f>
        <v>401</v>
      </c>
      <c r="G8" s="31">
        <f>'[20]2020-21'!$O10-'16'!G8</f>
        <v>282</v>
      </c>
      <c r="H8" s="57">
        <f t="shared" ref="H8:H28" si="1">IF(F8=0,0,G8/F8)*100</f>
        <v>70.32418952618454</v>
      </c>
      <c r="I8" s="31">
        <f>'[7]15'!L8</f>
        <v>81</v>
      </c>
      <c r="J8" s="31">
        <f>'[20]2020-21'!$AV10-'16'!J8</f>
        <v>53</v>
      </c>
      <c r="K8" s="57">
        <f t="shared" ref="K8:K28" si="2">IF(I8=0,0,J8/I8)*100</f>
        <v>65.432098765432102</v>
      </c>
      <c r="L8" s="87">
        <f>'[7]15'!O8</f>
        <v>96</v>
      </c>
      <c r="M8" s="31">
        <f>'[20]2020-21'!$BJ10-'16'!M8</f>
        <v>37</v>
      </c>
      <c r="N8" s="57">
        <f t="shared" ref="N8:N28" si="3">IF(L8=0,0,M8/L8)*100</f>
        <v>38.541666666666671</v>
      </c>
      <c r="O8" s="31">
        <f>'[7]15'!R8</f>
        <v>1075</v>
      </c>
      <c r="P8" s="46">
        <f>'[8]1'!$C11-'16'!P8</f>
        <v>751</v>
      </c>
      <c r="Q8" s="57">
        <f t="shared" ref="Q8:Q28" si="4">IF(O8=0,0,P8/O8)*100</f>
        <v>69.860465116279073</v>
      </c>
      <c r="R8" s="46">
        <f>'[20]2020-21'!$DK10-'16'!R8</f>
        <v>241</v>
      </c>
      <c r="S8" s="31">
        <f>'[7]15'!V8</f>
        <v>322</v>
      </c>
      <c r="T8" s="46">
        <f>'[20]2020-21'!$DO10-'16'!T8</f>
        <v>240</v>
      </c>
      <c r="U8" s="57">
        <f t="shared" ref="U8:U28" si="5">IF(S8=0,0,T8/S8)*100</f>
        <v>74.534161490683232</v>
      </c>
      <c r="V8" s="31">
        <f>'[7]15'!Y8</f>
        <v>267</v>
      </c>
      <c r="W8" s="46">
        <f>'[20]2020-21'!$DS10-'16'!W8</f>
        <v>231</v>
      </c>
      <c r="X8" s="57">
        <f t="shared" ref="X8:X28" si="6">IF(V8=0,0,W8/V8)*100</f>
        <v>86.516853932584269</v>
      </c>
      <c r="Y8" s="29"/>
      <c r="Z8" s="32"/>
    </row>
    <row r="9" spans="1:28" s="34" customFormat="1" ht="18" customHeight="1" x14ac:dyDescent="0.25">
      <c r="A9" s="52" t="s">
        <v>25</v>
      </c>
      <c r="B9" s="84">
        <f>'[20]2020-21'!$C11-'16'!B9</f>
        <v>469</v>
      </c>
      <c r="C9" s="84">
        <f>'[7]15'!F9</f>
        <v>434</v>
      </c>
      <c r="D9" s="84">
        <f>'[20]2020-21'!$G11-'16'!D9</f>
        <v>459</v>
      </c>
      <c r="E9" s="57">
        <f t="shared" si="0"/>
        <v>105.76036866359446</v>
      </c>
      <c r="F9" s="84">
        <f>'[7]15'!I9</f>
        <v>196</v>
      </c>
      <c r="G9" s="84">
        <f>'[20]2020-21'!$O11-'16'!G9</f>
        <v>139</v>
      </c>
      <c r="H9" s="57">
        <f t="shared" si="1"/>
        <v>70.918367346938766</v>
      </c>
      <c r="I9" s="84">
        <f>'[7]15'!L9</f>
        <v>44</v>
      </c>
      <c r="J9" s="84">
        <f>'[20]2020-21'!$AV11-'16'!J9</f>
        <v>26</v>
      </c>
      <c r="K9" s="57">
        <f t="shared" si="2"/>
        <v>59.090909090909093</v>
      </c>
      <c r="L9" s="87">
        <f>'[7]15'!O9</f>
        <v>81</v>
      </c>
      <c r="M9" s="84">
        <f>'[20]2020-21'!$BJ11-'16'!M9</f>
        <v>88</v>
      </c>
      <c r="N9" s="57">
        <f t="shared" si="3"/>
        <v>108.64197530864197</v>
      </c>
      <c r="O9" s="84">
        <f>'[7]15'!R9</f>
        <v>381</v>
      </c>
      <c r="P9" s="46">
        <f>'[8]1'!$C12-'16'!P9</f>
        <v>428</v>
      </c>
      <c r="Q9" s="57">
        <f t="shared" si="4"/>
        <v>112.33595800524934</v>
      </c>
      <c r="R9" s="46">
        <f>'[20]2020-21'!$DK11-'16'!R9</f>
        <v>181</v>
      </c>
      <c r="S9" s="84">
        <f>'[7]15'!V9</f>
        <v>134</v>
      </c>
      <c r="T9" s="46">
        <f>'[20]2020-21'!$DO11-'16'!T9</f>
        <v>178</v>
      </c>
      <c r="U9" s="57">
        <f t="shared" si="5"/>
        <v>132.8358208955224</v>
      </c>
      <c r="V9" s="84">
        <f>'[7]15'!Y9</f>
        <v>118</v>
      </c>
      <c r="W9" s="46">
        <f>'[20]2020-21'!$DS11-'16'!W9</f>
        <v>145</v>
      </c>
      <c r="X9" s="57">
        <f t="shared" si="6"/>
        <v>122.88135593220339</v>
      </c>
      <c r="Y9" s="29"/>
      <c r="Z9" s="32"/>
    </row>
    <row r="10" spans="1:28" s="33" customFormat="1" ht="18" customHeight="1" x14ac:dyDescent="0.25">
      <c r="A10" s="52" t="s">
        <v>26</v>
      </c>
      <c r="B10" s="84">
        <f>'[20]2020-21'!$C12-'16'!B10</f>
        <v>417</v>
      </c>
      <c r="C10" s="84">
        <f>'[7]15'!F10</f>
        <v>398</v>
      </c>
      <c r="D10" s="84">
        <f>'[20]2020-21'!$G12-'16'!D10</f>
        <v>404</v>
      </c>
      <c r="E10" s="57">
        <f t="shared" si="0"/>
        <v>101.50753768844221</v>
      </c>
      <c r="F10" s="84">
        <f>'[7]15'!I10</f>
        <v>143</v>
      </c>
      <c r="G10" s="84">
        <f>'[20]2020-21'!$O12-'16'!G10</f>
        <v>115</v>
      </c>
      <c r="H10" s="57">
        <f t="shared" si="1"/>
        <v>80.419580419580413</v>
      </c>
      <c r="I10" s="84">
        <f>'[7]15'!L10</f>
        <v>13</v>
      </c>
      <c r="J10" s="84">
        <f>'[20]2020-21'!$AV12-'16'!J10</f>
        <v>14</v>
      </c>
      <c r="K10" s="57">
        <f t="shared" si="2"/>
        <v>107.69230769230769</v>
      </c>
      <c r="L10" s="87">
        <f>'[7]15'!O10</f>
        <v>12</v>
      </c>
      <c r="M10" s="84">
        <f>'[20]2020-21'!$BJ12-'16'!M10</f>
        <v>24</v>
      </c>
      <c r="N10" s="57">
        <f t="shared" si="3"/>
        <v>200</v>
      </c>
      <c r="O10" s="84">
        <f>'[7]15'!R10</f>
        <v>378</v>
      </c>
      <c r="P10" s="46">
        <f>'[8]1'!$C13-'16'!P10</f>
        <v>379</v>
      </c>
      <c r="Q10" s="57">
        <f t="shared" si="4"/>
        <v>100.26455026455025</v>
      </c>
      <c r="R10" s="46">
        <f>'[20]2020-21'!$DK12-'16'!R10</f>
        <v>135</v>
      </c>
      <c r="S10" s="84">
        <f>'[7]15'!V10</f>
        <v>139</v>
      </c>
      <c r="T10" s="46">
        <f>'[20]2020-21'!$DO12-'16'!T10</f>
        <v>135</v>
      </c>
      <c r="U10" s="57">
        <f t="shared" si="5"/>
        <v>97.122302158273371</v>
      </c>
      <c r="V10" s="84">
        <f>'[7]15'!Y10</f>
        <v>108</v>
      </c>
      <c r="W10" s="46">
        <f>'[20]2020-21'!$DS12-'16'!W10</f>
        <v>116</v>
      </c>
      <c r="X10" s="57">
        <f t="shared" si="6"/>
        <v>107.40740740740742</v>
      </c>
      <c r="Y10" s="29"/>
      <c r="Z10" s="32"/>
    </row>
    <row r="11" spans="1:28" s="33" customFormat="1" ht="18" customHeight="1" x14ac:dyDescent="0.25">
      <c r="A11" s="52" t="s">
        <v>27</v>
      </c>
      <c r="B11" s="84">
        <f>'[20]2020-21'!$C13-'16'!B11</f>
        <v>616</v>
      </c>
      <c r="C11" s="84">
        <f>'[7]15'!F11</f>
        <v>796</v>
      </c>
      <c r="D11" s="84">
        <f>'[20]2020-21'!$G13-'16'!D11</f>
        <v>598</v>
      </c>
      <c r="E11" s="57">
        <f t="shared" si="0"/>
        <v>75.125628140703512</v>
      </c>
      <c r="F11" s="84">
        <f>'[7]15'!I11</f>
        <v>260</v>
      </c>
      <c r="G11" s="84">
        <f>'[20]2020-21'!$O13-'16'!G11</f>
        <v>166</v>
      </c>
      <c r="H11" s="57">
        <f t="shared" si="1"/>
        <v>63.84615384615384</v>
      </c>
      <c r="I11" s="84">
        <f>'[7]15'!L11</f>
        <v>33</v>
      </c>
      <c r="J11" s="84">
        <f>'[20]2020-21'!$AV13-'16'!J11</f>
        <v>22</v>
      </c>
      <c r="K11" s="57">
        <f t="shared" si="2"/>
        <v>66.666666666666657</v>
      </c>
      <c r="L11" s="87">
        <f>'[7]15'!O11</f>
        <v>32</v>
      </c>
      <c r="M11" s="84">
        <f>'[20]2020-21'!$BJ13-'16'!M11</f>
        <v>19</v>
      </c>
      <c r="N11" s="57">
        <f t="shared" si="3"/>
        <v>59.375</v>
      </c>
      <c r="O11" s="84">
        <f>'[7]15'!R11</f>
        <v>776</v>
      </c>
      <c r="P11" s="46">
        <f>'[8]1'!$C14-'16'!P11</f>
        <v>594</v>
      </c>
      <c r="Q11" s="57">
        <f t="shared" si="4"/>
        <v>76.546391752577307</v>
      </c>
      <c r="R11" s="46">
        <f>'[20]2020-21'!$DK13-'16'!R11</f>
        <v>253</v>
      </c>
      <c r="S11" s="84">
        <f>'[7]15'!V11</f>
        <v>257</v>
      </c>
      <c r="T11" s="46">
        <f>'[20]2020-21'!$DO13-'16'!T11</f>
        <v>247</v>
      </c>
      <c r="U11" s="57">
        <f t="shared" si="5"/>
        <v>96.108949416342412</v>
      </c>
      <c r="V11" s="84">
        <f>'[7]15'!Y11</f>
        <v>142</v>
      </c>
      <c r="W11" s="46">
        <f>'[20]2020-21'!$DS13-'16'!W11</f>
        <v>156</v>
      </c>
      <c r="X11" s="57">
        <f t="shared" si="6"/>
        <v>109.85915492957747</v>
      </c>
      <c r="Y11" s="29"/>
      <c r="Z11" s="32"/>
    </row>
    <row r="12" spans="1:28" s="33" customFormat="1" ht="18" customHeight="1" x14ac:dyDescent="0.25">
      <c r="A12" s="52" t="s">
        <v>28</v>
      </c>
      <c r="B12" s="84">
        <f>'[20]2020-21'!$C14-'16'!B12</f>
        <v>392</v>
      </c>
      <c r="C12" s="84">
        <f>'[7]15'!F12</f>
        <v>392</v>
      </c>
      <c r="D12" s="84">
        <f>'[20]2020-21'!$G14-'16'!D12</f>
        <v>364</v>
      </c>
      <c r="E12" s="57">
        <f t="shared" si="0"/>
        <v>92.857142857142861</v>
      </c>
      <c r="F12" s="84">
        <f>'[7]15'!I12</f>
        <v>168</v>
      </c>
      <c r="G12" s="84">
        <f>'[20]2020-21'!$O14-'16'!G12</f>
        <v>153</v>
      </c>
      <c r="H12" s="57">
        <f t="shared" si="1"/>
        <v>91.071428571428569</v>
      </c>
      <c r="I12" s="84">
        <f>'[7]15'!L12</f>
        <v>34</v>
      </c>
      <c r="J12" s="84">
        <f>'[20]2020-21'!$AV14-'16'!J12</f>
        <v>8</v>
      </c>
      <c r="K12" s="57">
        <f t="shared" si="2"/>
        <v>23.52941176470588</v>
      </c>
      <c r="L12" s="87">
        <f>'[7]15'!O12</f>
        <v>47</v>
      </c>
      <c r="M12" s="84">
        <f>'[20]2020-21'!$BJ14-'16'!M12</f>
        <v>11</v>
      </c>
      <c r="N12" s="57">
        <f t="shared" si="3"/>
        <v>23.404255319148938</v>
      </c>
      <c r="O12" s="84">
        <f>'[7]15'!R12</f>
        <v>361</v>
      </c>
      <c r="P12" s="46">
        <f>'[8]1'!$C15-'16'!P12</f>
        <v>354</v>
      </c>
      <c r="Q12" s="57">
        <f t="shared" si="4"/>
        <v>98.06094182825484</v>
      </c>
      <c r="R12" s="46">
        <f>'[20]2020-21'!$DK14-'16'!R12</f>
        <v>110</v>
      </c>
      <c r="S12" s="84">
        <f>'[7]15'!V12</f>
        <v>131</v>
      </c>
      <c r="T12" s="46">
        <f>'[20]2020-21'!$DO14-'16'!T12</f>
        <v>106</v>
      </c>
      <c r="U12" s="57">
        <f t="shared" si="5"/>
        <v>80.916030534351151</v>
      </c>
      <c r="V12" s="84">
        <f>'[7]15'!Y12</f>
        <v>107</v>
      </c>
      <c r="W12" s="46">
        <f>'[20]2020-21'!$DS14-'16'!W12</f>
        <v>81</v>
      </c>
      <c r="X12" s="57">
        <f t="shared" si="6"/>
        <v>75.700934579439249</v>
      </c>
      <c r="Y12" s="29"/>
      <c r="Z12" s="32"/>
    </row>
    <row r="13" spans="1:28" s="33" customFormat="1" ht="18" customHeight="1" x14ac:dyDescent="0.25">
      <c r="A13" s="52" t="s">
        <v>29</v>
      </c>
      <c r="B13" s="84">
        <f>'[20]2020-21'!$C15-'16'!B13</f>
        <v>574</v>
      </c>
      <c r="C13" s="84">
        <f>'[7]15'!F13</f>
        <v>521</v>
      </c>
      <c r="D13" s="84">
        <f>'[20]2020-21'!$G15-'16'!D13</f>
        <v>569</v>
      </c>
      <c r="E13" s="57">
        <f t="shared" si="0"/>
        <v>109.21305182341649</v>
      </c>
      <c r="F13" s="84">
        <f>'[7]15'!I13</f>
        <v>176</v>
      </c>
      <c r="G13" s="84">
        <f>'[20]2020-21'!$O15-'16'!G13</f>
        <v>104</v>
      </c>
      <c r="H13" s="57">
        <f t="shared" si="1"/>
        <v>59.090909090909093</v>
      </c>
      <c r="I13" s="84">
        <f>'[7]15'!L13</f>
        <v>27</v>
      </c>
      <c r="J13" s="84">
        <f>'[20]2020-21'!$AV15-'16'!J13</f>
        <v>28</v>
      </c>
      <c r="K13" s="57">
        <f t="shared" si="2"/>
        <v>103.7037037037037</v>
      </c>
      <c r="L13" s="87">
        <f>'[7]15'!O13</f>
        <v>38</v>
      </c>
      <c r="M13" s="84">
        <f>'[20]2020-21'!$BJ15-'16'!M13</f>
        <v>37</v>
      </c>
      <c r="N13" s="57">
        <f t="shared" si="3"/>
        <v>97.368421052631575</v>
      </c>
      <c r="O13" s="84">
        <f>'[7]15'!R13</f>
        <v>461</v>
      </c>
      <c r="P13" s="46">
        <f>'[8]1'!$C16-'16'!P13</f>
        <v>551</v>
      </c>
      <c r="Q13" s="57">
        <f t="shared" si="4"/>
        <v>119.52277657266812</v>
      </c>
      <c r="R13" s="46">
        <f>'[20]2020-21'!$DK15-'16'!R13</f>
        <v>237</v>
      </c>
      <c r="S13" s="84">
        <f>'[7]15'!V13</f>
        <v>193</v>
      </c>
      <c r="T13" s="46">
        <f>'[20]2020-21'!$DO15-'16'!T13</f>
        <v>236</v>
      </c>
      <c r="U13" s="57">
        <f t="shared" si="5"/>
        <v>122.27979274611398</v>
      </c>
      <c r="V13" s="84">
        <f>'[7]15'!Y13</f>
        <v>150</v>
      </c>
      <c r="W13" s="46">
        <f>'[20]2020-21'!$DS15-'16'!W13</f>
        <v>197</v>
      </c>
      <c r="X13" s="57">
        <f t="shared" si="6"/>
        <v>131.33333333333331</v>
      </c>
      <c r="Y13" s="29"/>
      <c r="Z13" s="32"/>
    </row>
    <row r="14" spans="1:28" s="33" customFormat="1" ht="18" customHeight="1" x14ac:dyDescent="0.25">
      <c r="A14" s="52" t="s">
        <v>30</v>
      </c>
      <c r="B14" s="84">
        <f>'[20]2020-21'!$C16-'16'!B14</f>
        <v>194</v>
      </c>
      <c r="C14" s="84">
        <f>'[7]15'!F14</f>
        <v>219</v>
      </c>
      <c r="D14" s="84">
        <f>'[20]2020-21'!$G16-'16'!D14</f>
        <v>192</v>
      </c>
      <c r="E14" s="57">
        <f t="shared" si="0"/>
        <v>87.671232876712324</v>
      </c>
      <c r="F14" s="84">
        <f>'[7]15'!I14</f>
        <v>70</v>
      </c>
      <c r="G14" s="84">
        <f>'[20]2020-21'!$O16-'16'!G14</f>
        <v>58</v>
      </c>
      <c r="H14" s="57">
        <f t="shared" si="1"/>
        <v>82.857142857142861</v>
      </c>
      <c r="I14" s="84">
        <f>'[7]15'!L14</f>
        <v>14</v>
      </c>
      <c r="J14" s="84">
        <f>'[20]2020-21'!$AV16-'16'!J14</f>
        <v>5</v>
      </c>
      <c r="K14" s="57">
        <f t="shared" si="2"/>
        <v>35.714285714285715</v>
      </c>
      <c r="L14" s="87">
        <f>'[7]15'!O14</f>
        <v>20</v>
      </c>
      <c r="M14" s="84">
        <f>'[20]2020-21'!$BJ16-'16'!M14</f>
        <v>9</v>
      </c>
      <c r="N14" s="57">
        <f t="shared" si="3"/>
        <v>45</v>
      </c>
      <c r="O14" s="84">
        <f>'[7]15'!R14</f>
        <v>190</v>
      </c>
      <c r="P14" s="46">
        <f>'[8]1'!$C17-'16'!P14</f>
        <v>176</v>
      </c>
      <c r="Q14" s="57">
        <f t="shared" si="4"/>
        <v>92.631578947368425</v>
      </c>
      <c r="R14" s="46">
        <f>'[20]2020-21'!$DK16-'16'!R14</f>
        <v>60</v>
      </c>
      <c r="S14" s="84">
        <f>'[7]15'!V14</f>
        <v>95</v>
      </c>
      <c r="T14" s="46">
        <f>'[20]2020-21'!$DO16-'16'!T14</f>
        <v>60</v>
      </c>
      <c r="U14" s="57">
        <f t="shared" si="5"/>
        <v>63.157894736842103</v>
      </c>
      <c r="V14" s="84">
        <f>'[7]15'!Y14</f>
        <v>87</v>
      </c>
      <c r="W14" s="46">
        <f>'[20]2020-21'!$DS16-'16'!W14</f>
        <v>47</v>
      </c>
      <c r="X14" s="57">
        <f t="shared" si="6"/>
        <v>54.022988505747129</v>
      </c>
      <c r="Y14" s="29"/>
      <c r="Z14" s="32"/>
    </row>
    <row r="15" spans="1:28" s="33" customFormat="1" ht="18" customHeight="1" x14ac:dyDescent="0.25">
      <c r="A15" s="52" t="s">
        <v>31</v>
      </c>
      <c r="B15" s="84">
        <f>'[20]2020-21'!$C17-'16'!B15</f>
        <v>447</v>
      </c>
      <c r="C15" s="84">
        <f>'[7]15'!F15</f>
        <v>477</v>
      </c>
      <c r="D15" s="84">
        <f>'[20]2020-21'!$G17-'16'!D15</f>
        <v>433</v>
      </c>
      <c r="E15" s="57">
        <f t="shared" si="0"/>
        <v>90.775681341719078</v>
      </c>
      <c r="F15" s="84">
        <f>'[7]15'!I15</f>
        <v>209</v>
      </c>
      <c r="G15" s="84">
        <f>'[20]2020-21'!$O17-'16'!G15</f>
        <v>135</v>
      </c>
      <c r="H15" s="57">
        <f t="shared" si="1"/>
        <v>64.593301435406701</v>
      </c>
      <c r="I15" s="84">
        <f>'[7]15'!L15</f>
        <v>54</v>
      </c>
      <c r="J15" s="84">
        <f>'[20]2020-21'!$AV17-'16'!J15</f>
        <v>10</v>
      </c>
      <c r="K15" s="57">
        <f t="shared" si="2"/>
        <v>18.518518518518519</v>
      </c>
      <c r="L15" s="87">
        <f>'[7]15'!O15</f>
        <v>57</v>
      </c>
      <c r="M15" s="84">
        <f>'[20]2020-21'!$BJ17-'16'!M15</f>
        <v>36</v>
      </c>
      <c r="N15" s="57">
        <f t="shared" si="3"/>
        <v>63.157894736842103</v>
      </c>
      <c r="O15" s="84">
        <f>'[7]15'!R15</f>
        <v>434</v>
      </c>
      <c r="P15" s="46">
        <f>'[8]1'!$C18-'16'!P15</f>
        <v>409</v>
      </c>
      <c r="Q15" s="57">
        <f t="shared" si="4"/>
        <v>94.239631336405523</v>
      </c>
      <c r="R15" s="46">
        <f>'[20]2020-21'!$DK17-'16'!R15</f>
        <v>103</v>
      </c>
      <c r="S15" s="84">
        <f>'[7]15'!V15</f>
        <v>108</v>
      </c>
      <c r="T15" s="46">
        <f>'[20]2020-21'!$DO17-'16'!T15</f>
        <v>102</v>
      </c>
      <c r="U15" s="57">
        <f t="shared" si="5"/>
        <v>94.444444444444443</v>
      </c>
      <c r="V15" s="84">
        <f>'[7]15'!Y15</f>
        <v>91</v>
      </c>
      <c r="W15" s="46">
        <f>'[20]2020-21'!$DS17-'16'!W15</f>
        <v>77</v>
      </c>
      <c r="X15" s="57">
        <f t="shared" si="6"/>
        <v>84.615384615384613</v>
      </c>
      <c r="Y15" s="29"/>
      <c r="Z15" s="32"/>
    </row>
    <row r="16" spans="1:28" s="33" customFormat="1" ht="18" customHeight="1" x14ac:dyDescent="0.25">
      <c r="A16" s="52" t="s">
        <v>32</v>
      </c>
      <c r="B16" s="84">
        <f>'[20]2020-21'!$C18-'16'!B16</f>
        <v>309</v>
      </c>
      <c r="C16" s="84">
        <f>'[7]15'!F16</f>
        <v>316</v>
      </c>
      <c r="D16" s="84">
        <f>'[20]2020-21'!$G18-'16'!D16</f>
        <v>298</v>
      </c>
      <c r="E16" s="57">
        <f t="shared" si="0"/>
        <v>94.303797468354432</v>
      </c>
      <c r="F16" s="84">
        <f>'[7]15'!I16</f>
        <v>129</v>
      </c>
      <c r="G16" s="84">
        <f>'[20]2020-21'!$O18-'16'!G16</f>
        <v>113</v>
      </c>
      <c r="H16" s="57">
        <f t="shared" si="1"/>
        <v>87.596899224806208</v>
      </c>
      <c r="I16" s="84">
        <f>'[7]15'!L16</f>
        <v>24</v>
      </c>
      <c r="J16" s="84">
        <f>'[20]2020-21'!$AV18-'16'!J16</f>
        <v>19</v>
      </c>
      <c r="K16" s="57">
        <f t="shared" si="2"/>
        <v>79.166666666666657</v>
      </c>
      <c r="L16" s="87">
        <f>'[7]15'!O16</f>
        <v>10</v>
      </c>
      <c r="M16" s="84">
        <f>'[20]2020-21'!$BJ18-'16'!M16</f>
        <v>12</v>
      </c>
      <c r="N16" s="57">
        <f t="shared" si="3"/>
        <v>120</v>
      </c>
      <c r="O16" s="84">
        <f>'[7]15'!R16</f>
        <v>312</v>
      </c>
      <c r="P16" s="46">
        <f>'[8]1'!$C19-'16'!P16</f>
        <v>297</v>
      </c>
      <c r="Q16" s="57">
        <f t="shared" si="4"/>
        <v>95.192307692307693</v>
      </c>
      <c r="R16" s="46">
        <f>'[20]2020-21'!$DK18-'16'!R16</f>
        <v>113</v>
      </c>
      <c r="S16" s="84">
        <f>'[7]15'!V16</f>
        <v>87</v>
      </c>
      <c r="T16" s="46">
        <f>'[20]2020-21'!$DO18-'16'!T16</f>
        <v>112</v>
      </c>
      <c r="U16" s="57">
        <f t="shared" si="5"/>
        <v>128.73563218390805</v>
      </c>
      <c r="V16" s="84">
        <f>'[7]15'!Y16</f>
        <v>78</v>
      </c>
      <c r="W16" s="46">
        <f>'[20]2020-21'!$DS18-'16'!W16</f>
        <v>99</v>
      </c>
      <c r="X16" s="57">
        <f t="shared" si="6"/>
        <v>126.92307692307692</v>
      </c>
      <c r="Y16" s="29"/>
      <c r="Z16" s="32"/>
    </row>
    <row r="17" spans="1:26" s="33" customFormat="1" ht="18" customHeight="1" x14ac:dyDescent="0.25">
      <c r="A17" s="52" t="s">
        <v>33</v>
      </c>
      <c r="B17" s="84">
        <f>'[20]2020-21'!$C19-'16'!B17</f>
        <v>644</v>
      </c>
      <c r="C17" s="84">
        <f>'[7]15'!F17</f>
        <v>693</v>
      </c>
      <c r="D17" s="84">
        <f>'[20]2020-21'!$G19-'16'!D17</f>
        <v>608</v>
      </c>
      <c r="E17" s="57">
        <f t="shared" si="0"/>
        <v>87.734487734487729</v>
      </c>
      <c r="F17" s="84">
        <f>'[7]15'!I17</f>
        <v>264</v>
      </c>
      <c r="G17" s="84">
        <f>'[20]2020-21'!$O19-'16'!G17</f>
        <v>170</v>
      </c>
      <c r="H17" s="57">
        <f t="shared" si="1"/>
        <v>64.393939393939391</v>
      </c>
      <c r="I17" s="84">
        <f>'[7]15'!L17</f>
        <v>33</v>
      </c>
      <c r="J17" s="84">
        <f>'[20]2020-21'!$AV19-'16'!J17</f>
        <v>23</v>
      </c>
      <c r="K17" s="57">
        <f t="shared" si="2"/>
        <v>69.696969696969703</v>
      </c>
      <c r="L17" s="87">
        <f>'[7]15'!O17</f>
        <v>16</v>
      </c>
      <c r="M17" s="84">
        <f>'[20]2020-21'!$BJ19-'16'!M17</f>
        <v>4</v>
      </c>
      <c r="N17" s="57">
        <f t="shared" si="3"/>
        <v>25</v>
      </c>
      <c r="O17" s="84">
        <f>'[7]15'!R17</f>
        <v>588</v>
      </c>
      <c r="P17" s="46">
        <f>'[8]1'!$C20-'16'!P17</f>
        <v>515</v>
      </c>
      <c r="Q17" s="57">
        <f t="shared" si="4"/>
        <v>87.585034013605451</v>
      </c>
      <c r="R17" s="46">
        <f>'[20]2020-21'!$DK19-'16'!R17</f>
        <v>173</v>
      </c>
      <c r="S17" s="84">
        <f>'[7]15'!V17</f>
        <v>228</v>
      </c>
      <c r="T17" s="46">
        <f>'[20]2020-21'!$DO19-'16'!T17</f>
        <v>173</v>
      </c>
      <c r="U17" s="57">
        <f t="shared" si="5"/>
        <v>75.877192982456137</v>
      </c>
      <c r="V17" s="84">
        <f>'[7]15'!Y17</f>
        <v>178</v>
      </c>
      <c r="W17" s="46">
        <f>'[20]2020-21'!$DS19-'16'!W17</f>
        <v>155</v>
      </c>
      <c r="X17" s="57">
        <f t="shared" si="6"/>
        <v>87.078651685393254</v>
      </c>
      <c r="Y17" s="29"/>
      <c r="Z17" s="32"/>
    </row>
    <row r="18" spans="1:26" s="33" customFormat="1" ht="18" customHeight="1" x14ac:dyDescent="0.25">
      <c r="A18" s="52" t="s">
        <v>34</v>
      </c>
      <c r="B18" s="84">
        <f>'[20]2020-21'!$C20-'16'!B18</f>
        <v>600</v>
      </c>
      <c r="C18" s="84">
        <f>'[7]15'!F18</f>
        <v>571</v>
      </c>
      <c r="D18" s="84">
        <f>'[20]2020-21'!$G20-'16'!D18</f>
        <v>576</v>
      </c>
      <c r="E18" s="57">
        <f t="shared" si="0"/>
        <v>100.87565674255691</v>
      </c>
      <c r="F18" s="84">
        <f>'[7]15'!I18</f>
        <v>252</v>
      </c>
      <c r="G18" s="84">
        <f>'[20]2020-21'!$O20-'16'!G18</f>
        <v>140</v>
      </c>
      <c r="H18" s="57">
        <f t="shared" si="1"/>
        <v>55.555555555555557</v>
      </c>
      <c r="I18" s="84">
        <f>'[7]15'!L18</f>
        <v>22</v>
      </c>
      <c r="J18" s="84">
        <f>'[20]2020-21'!$AV20-'16'!J18</f>
        <v>11</v>
      </c>
      <c r="K18" s="57">
        <f t="shared" si="2"/>
        <v>50</v>
      </c>
      <c r="L18" s="87">
        <f>'[7]15'!O18</f>
        <v>17</v>
      </c>
      <c r="M18" s="84">
        <f>'[20]2020-21'!$BJ20-'16'!M18</f>
        <v>13</v>
      </c>
      <c r="N18" s="57">
        <f t="shared" si="3"/>
        <v>76.470588235294116</v>
      </c>
      <c r="O18" s="84">
        <f>'[7]15'!R18</f>
        <v>512</v>
      </c>
      <c r="P18" s="46">
        <f>'[8]1'!$C21-'16'!P18</f>
        <v>529</v>
      </c>
      <c r="Q18" s="57">
        <f t="shared" si="4"/>
        <v>103.3203125</v>
      </c>
      <c r="R18" s="46">
        <f>'[20]2020-21'!$DK20-'16'!R18</f>
        <v>281</v>
      </c>
      <c r="S18" s="84">
        <f>'[7]15'!V18</f>
        <v>171</v>
      </c>
      <c r="T18" s="46">
        <f>'[20]2020-21'!$DO20-'16'!T18</f>
        <v>270</v>
      </c>
      <c r="U18" s="57">
        <f t="shared" si="5"/>
        <v>157.89473684210526</v>
      </c>
      <c r="V18" s="84">
        <f>'[7]15'!Y18</f>
        <v>124</v>
      </c>
      <c r="W18" s="46">
        <f>'[20]2020-21'!$DS20-'16'!W18</f>
        <v>200</v>
      </c>
      <c r="X18" s="57">
        <f t="shared" si="6"/>
        <v>161.29032258064515</v>
      </c>
      <c r="Y18" s="29"/>
      <c r="Z18" s="32"/>
    </row>
    <row r="19" spans="1:26" s="33" customFormat="1" ht="18" customHeight="1" x14ac:dyDescent="0.25">
      <c r="A19" s="52" t="s">
        <v>35</v>
      </c>
      <c r="B19" s="84">
        <f>'[20]2020-21'!$C21-'16'!B19</f>
        <v>784</v>
      </c>
      <c r="C19" s="84">
        <f>'[7]15'!F19</f>
        <v>857</v>
      </c>
      <c r="D19" s="84">
        <f>'[20]2020-21'!$G21-'16'!D19</f>
        <v>763</v>
      </c>
      <c r="E19" s="57">
        <f t="shared" si="0"/>
        <v>89.031505250875142</v>
      </c>
      <c r="F19" s="84">
        <f>'[7]15'!I19</f>
        <v>380</v>
      </c>
      <c r="G19" s="84">
        <f>'[20]2020-21'!$O21-'16'!G19</f>
        <v>347</v>
      </c>
      <c r="H19" s="57">
        <f t="shared" si="1"/>
        <v>91.315789473684205</v>
      </c>
      <c r="I19" s="84">
        <f>'[7]15'!L19</f>
        <v>28</v>
      </c>
      <c r="J19" s="84">
        <f>'[20]2020-21'!$AV21-'16'!J19</f>
        <v>9</v>
      </c>
      <c r="K19" s="57">
        <f t="shared" si="2"/>
        <v>32.142857142857146</v>
      </c>
      <c r="L19" s="87">
        <f>'[7]15'!O19</f>
        <v>26</v>
      </c>
      <c r="M19" s="84">
        <f>'[20]2020-21'!$BJ21-'16'!M19</f>
        <v>9</v>
      </c>
      <c r="N19" s="57">
        <f t="shared" si="3"/>
        <v>34.615384615384613</v>
      </c>
      <c r="O19" s="84">
        <f>'[7]15'!R19</f>
        <v>815</v>
      </c>
      <c r="P19" s="46">
        <f>'[8]1'!$C22-'16'!P19</f>
        <v>721</v>
      </c>
      <c r="Q19" s="57">
        <f t="shared" si="4"/>
        <v>88.466257668711663</v>
      </c>
      <c r="R19" s="46">
        <f>'[20]2020-21'!$DK21-'16'!R19</f>
        <v>260</v>
      </c>
      <c r="S19" s="84">
        <f>'[7]15'!V19</f>
        <v>262</v>
      </c>
      <c r="T19" s="46">
        <f>'[20]2020-21'!$DO21-'16'!T19</f>
        <v>260</v>
      </c>
      <c r="U19" s="57">
        <f t="shared" si="5"/>
        <v>99.236641221374043</v>
      </c>
      <c r="V19" s="84">
        <f>'[7]15'!Y19</f>
        <v>225</v>
      </c>
      <c r="W19" s="46">
        <f>'[20]2020-21'!$DS21-'16'!W19</f>
        <v>241</v>
      </c>
      <c r="X19" s="57">
        <f t="shared" si="6"/>
        <v>107.11111111111111</v>
      </c>
      <c r="Y19" s="29"/>
      <c r="Z19" s="32"/>
    </row>
    <row r="20" spans="1:26" s="33" customFormat="1" ht="18" customHeight="1" x14ac:dyDescent="0.25">
      <c r="A20" s="52" t="s">
        <v>36</v>
      </c>
      <c r="B20" s="84">
        <f>'[20]2020-21'!$C22-'16'!B20</f>
        <v>43</v>
      </c>
      <c r="C20" s="84">
        <f>'[7]15'!F20</f>
        <v>21</v>
      </c>
      <c r="D20" s="84">
        <f>'[20]2020-21'!$G22-'16'!D20</f>
        <v>33</v>
      </c>
      <c r="E20" s="57">
        <f t="shared" si="0"/>
        <v>157.14285714285714</v>
      </c>
      <c r="F20" s="84">
        <f>'[7]15'!I20</f>
        <v>26</v>
      </c>
      <c r="G20" s="84">
        <f>'[20]2020-21'!$O22-'16'!G20</f>
        <v>19</v>
      </c>
      <c r="H20" s="57">
        <f t="shared" si="1"/>
        <v>73.076923076923066</v>
      </c>
      <c r="I20" s="84">
        <f>'[7]15'!L20</f>
        <v>0</v>
      </c>
      <c r="J20" s="84">
        <f>'[20]2020-21'!$AV22-'16'!J20</f>
        <v>1</v>
      </c>
      <c r="K20" s="57">
        <f t="shared" si="2"/>
        <v>0</v>
      </c>
      <c r="L20" s="87">
        <f>'[7]15'!O20</f>
        <v>2</v>
      </c>
      <c r="M20" s="84">
        <f>'[20]2020-21'!$BJ22-'16'!M20</f>
        <v>6</v>
      </c>
      <c r="N20" s="57">
        <f t="shared" si="3"/>
        <v>300</v>
      </c>
      <c r="O20" s="84">
        <f>'[7]15'!R20</f>
        <v>20</v>
      </c>
      <c r="P20" s="46">
        <f>'[8]1'!$C23-'16'!P20</f>
        <v>30</v>
      </c>
      <c r="Q20" s="57">
        <f t="shared" si="4"/>
        <v>150</v>
      </c>
      <c r="R20" s="46">
        <f>'[20]2020-21'!$DK22-'16'!R20</f>
        <v>17</v>
      </c>
      <c r="S20" s="84">
        <f>'[7]15'!V20</f>
        <v>8</v>
      </c>
      <c r="T20" s="46">
        <f>'[20]2020-21'!$DO22-'16'!T20</f>
        <v>15</v>
      </c>
      <c r="U20" s="57">
        <f t="shared" si="5"/>
        <v>187.5</v>
      </c>
      <c r="V20" s="84">
        <f>'[7]15'!Y20</f>
        <v>7</v>
      </c>
      <c r="W20" s="46">
        <f>'[20]2020-21'!$DS22-'16'!W20</f>
        <v>13</v>
      </c>
      <c r="X20" s="57">
        <f t="shared" si="6"/>
        <v>185.71428571428572</v>
      </c>
      <c r="Y20" s="29"/>
      <c r="Z20" s="32"/>
    </row>
    <row r="21" spans="1:26" s="33" customFormat="1" ht="18" customHeight="1" x14ac:dyDescent="0.25">
      <c r="A21" s="52" t="s">
        <v>37</v>
      </c>
      <c r="B21" s="84">
        <f>'[20]2020-21'!$C23-'16'!B21</f>
        <v>395</v>
      </c>
      <c r="C21" s="84">
        <f>'[7]15'!F21</f>
        <v>512</v>
      </c>
      <c r="D21" s="84">
        <f>'[20]2020-21'!$G23-'16'!D21</f>
        <v>371</v>
      </c>
      <c r="E21" s="57">
        <f t="shared" si="0"/>
        <v>72.4609375</v>
      </c>
      <c r="F21" s="84">
        <f>'[7]15'!I21</f>
        <v>276</v>
      </c>
      <c r="G21" s="84">
        <f>'[20]2020-21'!$O23-'16'!G21</f>
        <v>110</v>
      </c>
      <c r="H21" s="57">
        <f t="shared" si="1"/>
        <v>39.855072463768117</v>
      </c>
      <c r="I21" s="84">
        <f>'[7]15'!L21</f>
        <v>24</v>
      </c>
      <c r="J21" s="84">
        <f>'[20]2020-21'!$AV23-'16'!J21</f>
        <v>19</v>
      </c>
      <c r="K21" s="57">
        <f t="shared" si="2"/>
        <v>79.166666666666657</v>
      </c>
      <c r="L21" s="87">
        <f>'[7]15'!O21</f>
        <v>23</v>
      </c>
      <c r="M21" s="84">
        <f>'[20]2020-21'!$BJ23-'16'!M21</f>
        <v>19</v>
      </c>
      <c r="N21" s="57">
        <f t="shared" si="3"/>
        <v>82.608695652173907</v>
      </c>
      <c r="O21" s="84">
        <f>'[7]15'!R21</f>
        <v>429</v>
      </c>
      <c r="P21" s="46">
        <f>'[8]1'!$C24-'16'!P21</f>
        <v>348</v>
      </c>
      <c r="Q21" s="57">
        <f t="shared" si="4"/>
        <v>81.11888111888112</v>
      </c>
      <c r="R21" s="46">
        <f>'[20]2020-21'!$DK23-'16'!R21</f>
        <v>159</v>
      </c>
      <c r="S21" s="84">
        <f>'[7]15'!V21</f>
        <v>111</v>
      </c>
      <c r="T21" s="46">
        <f>'[20]2020-21'!$DO23-'16'!T21</f>
        <v>155</v>
      </c>
      <c r="U21" s="57">
        <f t="shared" si="5"/>
        <v>139.63963963963963</v>
      </c>
      <c r="V21" s="84">
        <f>'[7]15'!Y21</f>
        <v>90</v>
      </c>
      <c r="W21" s="46">
        <f>'[20]2020-21'!$DS23-'16'!W21</f>
        <v>119</v>
      </c>
      <c r="X21" s="57">
        <f t="shared" si="6"/>
        <v>132.22222222222223</v>
      </c>
      <c r="Y21" s="29"/>
      <c r="Z21" s="32"/>
    </row>
    <row r="22" spans="1:26" s="33" customFormat="1" ht="18" customHeight="1" x14ac:dyDescent="0.25">
      <c r="A22" s="52" t="s">
        <v>38</v>
      </c>
      <c r="B22" s="84">
        <f>'[20]2020-21'!$C24-'16'!B22</f>
        <v>427</v>
      </c>
      <c r="C22" s="84">
        <f>'[7]15'!F22</f>
        <v>467</v>
      </c>
      <c r="D22" s="84">
        <f>'[20]2020-21'!$G24-'16'!D22</f>
        <v>413</v>
      </c>
      <c r="E22" s="57">
        <f t="shared" si="0"/>
        <v>88.436830835117775</v>
      </c>
      <c r="F22" s="84">
        <f>'[7]15'!I22</f>
        <v>172</v>
      </c>
      <c r="G22" s="84">
        <f>'[20]2020-21'!$O24-'16'!G22</f>
        <v>135</v>
      </c>
      <c r="H22" s="57">
        <f t="shared" si="1"/>
        <v>78.488372093023244</v>
      </c>
      <c r="I22" s="84">
        <f>'[7]15'!L22</f>
        <v>26</v>
      </c>
      <c r="J22" s="84">
        <f>'[20]2020-21'!$AV24-'16'!J22</f>
        <v>2</v>
      </c>
      <c r="K22" s="57">
        <f t="shared" si="2"/>
        <v>7.6923076923076925</v>
      </c>
      <c r="L22" s="87">
        <f>'[7]15'!O22</f>
        <v>1</v>
      </c>
      <c r="M22" s="84">
        <f>'[20]2020-21'!$BJ24-'16'!M22</f>
        <v>7</v>
      </c>
      <c r="N22" s="57">
        <f t="shared" si="3"/>
        <v>700</v>
      </c>
      <c r="O22" s="84">
        <f>'[7]15'!R22</f>
        <v>465</v>
      </c>
      <c r="P22" s="46">
        <f>'[8]1'!$C25-'16'!P22</f>
        <v>408</v>
      </c>
      <c r="Q22" s="57">
        <f t="shared" si="4"/>
        <v>87.741935483870975</v>
      </c>
      <c r="R22" s="46">
        <f>'[20]2020-21'!$DK24-'16'!R22</f>
        <v>183</v>
      </c>
      <c r="S22" s="84">
        <f>'[7]15'!V22</f>
        <v>150</v>
      </c>
      <c r="T22" s="46">
        <f>'[20]2020-21'!$DO24-'16'!T22</f>
        <v>178</v>
      </c>
      <c r="U22" s="57">
        <f t="shared" si="5"/>
        <v>118.66666666666667</v>
      </c>
      <c r="V22" s="84">
        <f>'[7]15'!Y22</f>
        <v>110</v>
      </c>
      <c r="W22" s="46">
        <f>'[20]2020-21'!$DS24-'16'!W22</f>
        <v>152</v>
      </c>
      <c r="X22" s="57">
        <f t="shared" si="6"/>
        <v>138.18181818181819</v>
      </c>
      <c r="Y22" s="29"/>
      <c r="Z22" s="32"/>
    </row>
    <row r="23" spans="1:26" s="33" customFormat="1" ht="18" customHeight="1" x14ac:dyDescent="0.25">
      <c r="A23" s="52" t="s">
        <v>39</v>
      </c>
      <c r="B23" s="84">
        <f>'[20]2020-21'!$C25-'16'!B23</f>
        <v>403</v>
      </c>
      <c r="C23" s="84">
        <f>'[7]15'!F23</f>
        <v>476</v>
      </c>
      <c r="D23" s="84">
        <f>'[20]2020-21'!$G25-'16'!D23</f>
        <v>402</v>
      </c>
      <c r="E23" s="57">
        <f t="shared" si="0"/>
        <v>84.453781512605048</v>
      </c>
      <c r="F23" s="84">
        <f>'[7]15'!I23</f>
        <v>118</v>
      </c>
      <c r="G23" s="84">
        <f>'[20]2020-21'!$O25-'16'!G23</f>
        <v>89</v>
      </c>
      <c r="H23" s="57">
        <f t="shared" si="1"/>
        <v>75.423728813559322</v>
      </c>
      <c r="I23" s="84">
        <f>'[7]15'!L23</f>
        <v>9</v>
      </c>
      <c r="J23" s="84">
        <f>'[20]2020-21'!$AV25-'16'!J23</f>
        <v>0</v>
      </c>
      <c r="K23" s="57">
        <f t="shared" si="2"/>
        <v>0</v>
      </c>
      <c r="L23" s="87">
        <f>'[7]15'!O23</f>
        <v>15</v>
      </c>
      <c r="M23" s="84">
        <f>'[20]2020-21'!$BJ25-'16'!M23</f>
        <v>1</v>
      </c>
      <c r="N23" s="57">
        <f t="shared" si="3"/>
        <v>6.666666666666667</v>
      </c>
      <c r="O23" s="84">
        <f>'[7]15'!R23</f>
        <v>388</v>
      </c>
      <c r="P23" s="46">
        <f>'[8]1'!$C26-'16'!P23</f>
        <v>268</v>
      </c>
      <c r="Q23" s="57">
        <f t="shared" si="4"/>
        <v>69.072164948453604</v>
      </c>
      <c r="R23" s="46">
        <f>'[20]2020-21'!$DK25-'16'!R23</f>
        <v>176</v>
      </c>
      <c r="S23" s="84">
        <f>'[7]15'!V23</f>
        <v>207</v>
      </c>
      <c r="T23" s="46">
        <f>'[20]2020-21'!$DO25-'16'!T23</f>
        <v>175</v>
      </c>
      <c r="U23" s="57">
        <f t="shared" si="5"/>
        <v>84.54106280193237</v>
      </c>
      <c r="V23" s="84">
        <f>'[7]15'!Y23</f>
        <v>131</v>
      </c>
      <c r="W23" s="46">
        <f>'[20]2020-21'!$DS25-'16'!W23</f>
        <v>104</v>
      </c>
      <c r="X23" s="57">
        <f t="shared" si="6"/>
        <v>79.389312977099237</v>
      </c>
      <c r="Y23" s="29"/>
      <c r="Z23" s="32"/>
    </row>
    <row r="24" spans="1:26" s="33" customFormat="1" ht="18" customHeight="1" x14ac:dyDescent="0.25">
      <c r="A24" s="52" t="s">
        <v>40</v>
      </c>
      <c r="B24" s="84">
        <f>'[20]2020-21'!$C26-'16'!B24</f>
        <v>343</v>
      </c>
      <c r="C24" s="84">
        <f>'[7]15'!F24</f>
        <v>349</v>
      </c>
      <c r="D24" s="84">
        <f>'[20]2020-21'!$G26-'16'!D24</f>
        <v>338</v>
      </c>
      <c r="E24" s="57">
        <f t="shared" si="0"/>
        <v>96.848137535816619</v>
      </c>
      <c r="F24" s="84">
        <f>'[7]15'!I24</f>
        <v>115</v>
      </c>
      <c r="G24" s="84">
        <f>'[20]2020-21'!$O26-'16'!G24</f>
        <v>87</v>
      </c>
      <c r="H24" s="57">
        <f t="shared" si="1"/>
        <v>75.65217391304347</v>
      </c>
      <c r="I24" s="84">
        <f>'[7]15'!L24</f>
        <v>13</v>
      </c>
      <c r="J24" s="84">
        <f>'[20]2020-21'!$AV26-'16'!J24</f>
        <v>14</v>
      </c>
      <c r="K24" s="57">
        <f t="shared" si="2"/>
        <v>107.69230769230769</v>
      </c>
      <c r="L24" s="87">
        <f>'[7]15'!O24</f>
        <v>44</v>
      </c>
      <c r="M24" s="84">
        <f>'[20]2020-21'!$BJ26-'16'!M24</f>
        <v>13</v>
      </c>
      <c r="N24" s="57">
        <f t="shared" si="3"/>
        <v>29.545454545454547</v>
      </c>
      <c r="O24" s="84">
        <f>'[7]15'!R24</f>
        <v>302</v>
      </c>
      <c r="P24" s="46">
        <f>'[8]1'!$C27-'16'!P24</f>
        <v>288</v>
      </c>
      <c r="Q24" s="57">
        <f t="shared" si="4"/>
        <v>95.36423841059603</v>
      </c>
      <c r="R24" s="46">
        <f>'[20]2020-21'!$DK26-'16'!R24</f>
        <v>142</v>
      </c>
      <c r="S24" s="84">
        <f>'[7]15'!V24</f>
        <v>134</v>
      </c>
      <c r="T24" s="46">
        <f>'[20]2020-21'!$DO26-'16'!T24</f>
        <v>140</v>
      </c>
      <c r="U24" s="57">
        <f t="shared" si="5"/>
        <v>104.4776119402985</v>
      </c>
      <c r="V24" s="84">
        <f>'[7]15'!Y24</f>
        <v>108</v>
      </c>
      <c r="W24" s="46">
        <f>'[20]2020-21'!$DS26-'16'!W24</f>
        <v>107</v>
      </c>
      <c r="X24" s="57">
        <f t="shared" si="6"/>
        <v>99.074074074074076</v>
      </c>
      <c r="Y24" s="29"/>
      <c r="Z24" s="32"/>
    </row>
    <row r="25" spans="1:26" s="33" customFormat="1" ht="18" customHeight="1" x14ac:dyDescent="0.25">
      <c r="A25" s="53" t="s">
        <v>41</v>
      </c>
      <c r="B25" s="84">
        <f>'[20]2020-21'!$C27-'16'!B25</f>
        <v>182</v>
      </c>
      <c r="C25" s="84">
        <f>'[7]15'!F25</f>
        <v>479</v>
      </c>
      <c r="D25" s="84">
        <f>'[20]2020-21'!$G27-'16'!D25</f>
        <v>160</v>
      </c>
      <c r="E25" s="57">
        <f t="shared" si="0"/>
        <v>33.40292275574113</v>
      </c>
      <c r="F25" s="84">
        <f>'[7]15'!I25</f>
        <v>178</v>
      </c>
      <c r="G25" s="84">
        <f>'[20]2020-21'!$O27-'16'!G25</f>
        <v>33</v>
      </c>
      <c r="H25" s="57">
        <f t="shared" si="1"/>
        <v>18.539325842696631</v>
      </c>
      <c r="I25" s="84">
        <f>'[7]15'!L25</f>
        <v>30</v>
      </c>
      <c r="J25" s="84">
        <f>'[20]2020-21'!$AV27-'16'!J25</f>
        <v>3</v>
      </c>
      <c r="K25" s="57">
        <f t="shared" si="2"/>
        <v>10</v>
      </c>
      <c r="L25" s="87">
        <f>'[7]15'!O25</f>
        <v>59</v>
      </c>
      <c r="M25" s="84">
        <f>'[20]2020-21'!$BJ27-'16'!M25</f>
        <v>7</v>
      </c>
      <c r="N25" s="57">
        <f t="shared" si="3"/>
        <v>11.864406779661017</v>
      </c>
      <c r="O25" s="84">
        <f>'[7]15'!R25</f>
        <v>443</v>
      </c>
      <c r="P25" s="46">
        <f>'[8]1'!$C28-'16'!P25</f>
        <v>78</v>
      </c>
      <c r="Q25" s="57">
        <f t="shared" si="4"/>
        <v>17.607223476297968</v>
      </c>
      <c r="R25" s="46">
        <f>'[20]2020-21'!$DK27-'16'!R25</f>
        <v>2</v>
      </c>
      <c r="S25" s="84">
        <f>'[7]15'!V25</f>
        <v>118</v>
      </c>
      <c r="T25" s="46">
        <f>'[20]2020-21'!$DO27-'16'!T25</f>
        <v>0</v>
      </c>
      <c r="U25" s="57">
        <f t="shared" si="5"/>
        <v>0</v>
      </c>
      <c r="V25" s="84">
        <f>'[7]15'!Y25</f>
        <v>99</v>
      </c>
      <c r="W25" s="46">
        <f>'[20]2020-21'!$DS27-'16'!W25</f>
        <v>0</v>
      </c>
      <c r="X25" s="57">
        <f t="shared" si="6"/>
        <v>0</v>
      </c>
      <c r="Y25" s="29"/>
      <c r="Z25" s="32"/>
    </row>
    <row r="26" spans="1:26" s="33" customFormat="1" ht="18" customHeight="1" x14ac:dyDescent="0.25">
      <c r="A26" s="52" t="s">
        <v>42</v>
      </c>
      <c r="B26" s="84">
        <f>'[20]2020-21'!$C28-'16'!B26</f>
        <v>7338</v>
      </c>
      <c r="C26" s="84">
        <f>'[7]15'!F26</f>
        <v>7270</v>
      </c>
      <c r="D26" s="84">
        <f>'[20]2020-21'!$G28-'16'!D26</f>
        <v>6142</v>
      </c>
      <c r="E26" s="57">
        <f t="shared" si="0"/>
        <v>84.484181568088033</v>
      </c>
      <c r="F26" s="84">
        <f>'[7]15'!I26</f>
        <v>2208</v>
      </c>
      <c r="G26" s="84">
        <f>'[20]2020-21'!$O28-'16'!G26</f>
        <v>1474</v>
      </c>
      <c r="H26" s="57">
        <f t="shared" si="1"/>
        <v>66.757246376811594</v>
      </c>
      <c r="I26" s="84">
        <f>'[7]15'!L26</f>
        <v>360</v>
      </c>
      <c r="J26" s="84">
        <f>'[20]2020-21'!$AV28-'16'!J26</f>
        <v>212</v>
      </c>
      <c r="K26" s="57">
        <f t="shared" si="2"/>
        <v>58.888888888888893</v>
      </c>
      <c r="L26" s="87">
        <f>'[7]15'!O26</f>
        <v>99</v>
      </c>
      <c r="M26" s="84">
        <f>'[20]2020-21'!$BJ28-'16'!M26</f>
        <v>305</v>
      </c>
      <c r="N26" s="57">
        <f t="shared" si="3"/>
        <v>308.08080808080808</v>
      </c>
      <c r="O26" s="84">
        <f>'[7]15'!R26</f>
        <v>5552</v>
      </c>
      <c r="P26" s="46">
        <f>'[8]1'!$C29-'16'!P26</f>
        <v>5798</v>
      </c>
      <c r="Q26" s="57">
        <f t="shared" si="4"/>
        <v>104.43083573487031</v>
      </c>
      <c r="R26" s="46">
        <f>'[20]2020-21'!$DK28-'16'!R26</f>
        <v>2158</v>
      </c>
      <c r="S26" s="84">
        <f>'[7]15'!V26</f>
        <v>2180</v>
      </c>
      <c r="T26" s="46">
        <f>'[20]2020-21'!$DO28-'16'!T26</f>
        <v>1876</v>
      </c>
      <c r="U26" s="57">
        <f t="shared" si="5"/>
        <v>86.055045871559628</v>
      </c>
      <c r="V26" s="84">
        <f>'[7]15'!Y26</f>
        <v>1633</v>
      </c>
      <c r="W26" s="46">
        <f>'[20]2020-21'!$DS28-'16'!W26</f>
        <v>1617</v>
      </c>
      <c r="X26" s="57">
        <f t="shared" si="6"/>
        <v>99.020208205756276</v>
      </c>
      <c r="Y26" s="29"/>
      <c r="Z26" s="32"/>
    </row>
    <row r="27" spans="1:26" s="33" customFormat="1" ht="18" customHeight="1" x14ac:dyDescent="0.25">
      <c r="A27" s="52" t="s">
        <v>43</v>
      </c>
      <c r="B27" s="84">
        <f>'[20]2020-21'!$C29-'16'!B27</f>
        <v>1940</v>
      </c>
      <c r="C27" s="84">
        <f>'[7]15'!F27</f>
        <v>1935</v>
      </c>
      <c r="D27" s="84">
        <f>'[20]2020-21'!$G29-'16'!D27</f>
        <v>1851</v>
      </c>
      <c r="E27" s="57">
        <f t="shared" si="0"/>
        <v>95.658914728682163</v>
      </c>
      <c r="F27" s="84">
        <f>'[7]15'!I27</f>
        <v>735</v>
      </c>
      <c r="G27" s="84">
        <f>'[20]2020-21'!$O29-'16'!G27</f>
        <v>609</v>
      </c>
      <c r="H27" s="57">
        <f t="shared" si="1"/>
        <v>82.857142857142861</v>
      </c>
      <c r="I27" s="84">
        <f>'[7]15'!L27</f>
        <v>174</v>
      </c>
      <c r="J27" s="84">
        <f>'[20]2020-21'!$AV29-'16'!J27</f>
        <v>118</v>
      </c>
      <c r="K27" s="57">
        <f t="shared" si="2"/>
        <v>67.81609195402298</v>
      </c>
      <c r="L27" s="87">
        <f>'[7]15'!O27</f>
        <v>120</v>
      </c>
      <c r="M27" s="84">
        <f>'[20]2020-21'!$BJ29-'16'!M27</f>
        <v>101</v>
      </c>
      <c r="N27" s="57">
        <f t="shared" si="3"/>
        <v>84.166666666666671</v>
      </c>
      <c r="O27" s="84">
        <f>'[7]15'!R27</f>
        <v>1864</v>
      </c>
      <c r="P27" s="46">
        <f>'[8]1'!$C30-'16'!P27</f>
        <v>1766</v>
      </c>
      <c r="Q27" s="57">
        <f t="shared" si="4"/>
        <v>94.742489270386272</v>
      </c>
      <c r="R27" s="46">
        <f>'[20]2020-21'!$DK29-'16'!R27</f>
        <v>622</v>
      </c>
      <c r="S27" s="84">
        <f>'[7]15'!V27</f>
        <v>503</v>
      </c>
      <c r="T27" s="46">
        <f>'[20]2020-21'!$DO29-'16'!T27</f>
        <v>609</v>
      </c>
      <c r="U27" s="57">
        <f t="shared" si="5"/>
        <v>121.07355864811133</v>
      </c>
      <c r="V27" s="84">
        <f>'[7]15'!Y27</f>
        <v>388</v>
      </c>
      <c r="W27" s="46">
        <f>'[20]2020-21'!$DS29-'16'!W27</f>
        <v>542</v>
      </c>
      <c r="X27" s="57">
        <f t="shared" si="6"/>
        <v>139.69072164948452</v>
      </c>
      <c r="Y27" s="29"/>
      <c r="Z27" s="32"/>
    </row>
    <row r="28" spans="1:26" s="33" customFormat="1" ht="18" customHeight="1" x14ac:dyDescent="0.25">
      <c r="A28" s="54" t="s">
        <v>44</v>
      </c>
      <c r="B28" s="84">
        <f>'[20]2020-21'!$C30-'16'!B28</f>
        <v>1900</v>
      </c>
      <c r="C28" s="84">
        <f>'[7]15'!F28</f>
        <v>1794</v>
      </c>
      <c r="D28" s="84">
        <f>'[20]2020-21'!$G30-'16'!D28</f>
        <v>1727</v>
      </c>
      <c r="E28" s="57">
        <f t="shared" si="0"/>
        <v>96.265328874024519</v>
      </c>
      <c r="F28" s="84">
        <f>'[7]15'!I28</f>
        <v>828</v>
      </c>
      <c r="G28" s="84">
        <f>'[20]2020-21'!$O30-'16'!G28</f>
        <v>539</v>
      </c>
      <c r="H28" s="57">
        <f t="shared" si="1"/>
        <v>65.096618357487927</v>
      </c>
      <c r="I28" s="84">
        <f>'[7]15'!L28</f>
        <v>147</v>
      </c>
      <c r="J28" s="84">
        <f>'[20]2020-21'!$AV30-'16'!J28</f>
        <v>62</v>
      </c>
      <c r="K28" s="57">
        <f t="shared" si="2"/>
        <v>42.176870748299322</v>
      </c>
      <c r="L28" s="87">
        <f>'[7]15'!O28</f>
        <v>74</v>
      </c>
      <c r="M28" s="84">
        <f>'[20]2020-21'!$BJ30-'16'!M28</f>
        <v>53</v>
      </c>
      <c r="N28" s="57">
        <f t="shared" si="3"/>
        <v>71.621621621621628</v>
      </c>
      <c r="O28" s="84">
        <f>'[7]15'!R28</f>
        <v>1749</v>
      </c>
      <c r="P28" s="46">
        <f>'[8]1'!$C31-'16'!P28</f>
        <v>1693</v>
      </c>
      <c r="Q28" s="57">
        <f t="shared" si="4"/>
        <v>96.798170383076041</v>
      </c>
      <c r="R28" s="46">
        <f>'[20]2020-21'!$DK30-'16'!R28</f>
        <v>615</v>
      </c>
      <c r="S28" s="84">
        <f>'[7]15'!V28</f>
        <v>439</v>
      </c>
      <c r="T28" s="46">
        <f>'[20]2020-21'!$DO30-'16'!T28</f>
        <v>580</v>
      </c>
      <c r="U28" s="57">
        <f t="shared" si="5"/>
        <v>132.11845102505694</v>
      </c>
      <c r="V28" s="84">
        <f>'[7]15'!Y28</f>
        <v>359</v>
      </c>
      <c r="W28" s="46">
        <f>'[20]2020-21'!$DS30-'16'!W28</f>
        <v>477</v>
      </c>
      <c r="X28" s="57">
        <f t="shared" si="6"/>
        <v>132.86908077994428</v>
      </c>
      <c r="Y28" s="29"/>
      <c r="Z28" s="32"/>
    </row>
    <row r="29" spans="1:26" ht="46.5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06" t="s">
        <v>75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X4:X5"/>
    <mergeCell ref="R4:R5"/>
    <mergeCell ref="S4:S5"/>
    <mergeCell ref="T4:T5"/>
    <mergeCell ref="U4:U5"/>
    <mergeCell ref="K4:K5"/>
    <mergeCell ref="B1:K1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  <mergeCell ref="V4:V5"/>
    <mergeCell ref="W4:W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B2" sqref="B2"/>
    </sheetView>
  </sheetViews>
  <sheetFormatPr defaultRowHeight="14.25" x14ac:dyDescent="0.2"/>
  <cols>
    <col min="1" max="1" width="29.140625" style="37" customWidth="1"/>
    <col min="2" max="2" width="13.28515625" style="37" customWidth="1"/>
    <col min="3" max="3" width="10.140625" style="37" customWidth="1"/>
    <col min="4" max="4" width="9.5703125" style="37" customWidth="1"/>
    <col min="5" max="5" width="7.42578125" style="37" customWidth="1"/>
    <col min="6" max="6" width="10" style="37" customWidth="1"/>
    <col min="7" max="7" width="9.140625" style="37" customWidth="1"/>
    <col min="8" max="8" width="7.42578125" style="37" customWidth="1"/>
    <col min="9" max="10" width="9.42578125" style="37" customWidth="1"/>
    <col min="11" max="11" width="9" style="37" customWidth="1"/>
    <col min="12" max="12" width="8.5703125" style="37" customWidth="1"/>
    <col min="13" max="13" width="8.140625" style="37" customWidth="1"/>
    <col min="14" max="14" width="7.42578125" style="37" customWidth="1"/>
    <col min="15" max="15" width="8.5703125" style="37" customWidth="1"/>
    <col min="16" max="16" width="8.85546875" style="37" customWidth="1"/>
    <col min="17" max="17" width="7.28515625" style="37" customWidth="1"/>
    <col min="18" max="18" width="12.5703125" style="37" customWidth="1"/>
    <col min="19" max="19" width="8.28515625" style="37" customWidth="1"/>
    <col min="20" max="20" width="8.42578125" style="37" customWidth="1"/>
    <col min="21" max="21" width="8.28515625" style="37" customWidth="1"/>
    <col min="22" max="22" width="6.85546875" style="37" customWidth="1"/>
    <col min="23" max="23" width="7.85546875" style="37" customWidth="1"/>
    <col min="24" max="16384" width="9.140625" style="37"/>
  </cols>
  <sheetData>
    <row r="1" spans="1:28" s="22" customFormat="1" ht="59.25" customHeight="1" x14ac:dyDescent="0.35">
      <c r="B1" s="135" t="s">
        <v>94</v>
      </c>
      <c r="C1" s="144"/>
      <c r="D1" s="144"/>
      <c r="E1" s="144"/>
      <c r="F1" s="144"/>
      <c r="G1" s="144"/>
      <c r="H1" s="144"/>
      <c r="I1" s="144"/>
      <c r="J1" s="144"/>
      <c r="K1" s="144"/>
      <c r="L1" s="61"/>
      <c r="M1" s="61"/>
      <c r="N1" s="61"/>
      <c r="O1" s="21"/>
      <c r="P1" s="21"/>
      <c r="Q1" s="21"/>
      <c r="R1" s="21"/>
      <c r="S1" s="21"/>
      <c r="T1" s="115"/>
      <c r="U1" s="115"/>
      <c r="V1" s="41"/>
      <c r="X1" s="47" t="s">
        <v>12</v>
      </c>
    </row>
    <row r="2" spans="1:28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07"/>
      <c r="U2" s="107"/>
      <c r="V2" s="114" t="s">
        <v>5</v>
      </c>
      <c r="W2" s="114"/>
    </row>
    <row r="3" spans="1:28" s="26" customFormat="1" ht="63" customHeight="1" x14ac:dyDescent="0.25">
      <c r="A3" s="108"/>
      <c r="B3" s="92" t="s">
        <v>80</v>
      </c>
      <c r="C3" s="109" t="s">
        <v>17</v>
      </c>
      <c r="D3" s="109"/>
      <c r="E3" s="109"/>
      <c r="F3" s="109" t="s">
        <v>11</v>
      </c>
      <c r="G3" s="109"/>
      <c r="H3" s="109"/>
      <c r="I3" s="109" t="s">
        <v>7</v>
      </c>
      <c r="J3" s="109"/>
      <c r="K3" s="109"/>
      <c r="L3" s="109" t="s">
        <v>8</v>
      </c>
      <c r="M3" s="109"/>
      <c r="N3" s="109"/>
      <c r="O3" s="116" t="s">
        <v>6</v>
      </c>
      <c r="P3" s="117"/>
      <c r="Q3" s="118"/>
      <c r="R3" s="88" t="s">
        <v>74</v>
      </c>
      <c r="S3" s="109" t="s">
        <v>9</v>
      </c>
      <c r="T3" s="109"/>
      <c r="U3" s="109"/>
      <c r="V3" s="109" t="s">
        <v>10</v>
      </c>
      <c r="W3" s="109"/>
      <c r="X3" s="109"/>
    </row>
    <row r="4" spans="1:28" s="27" customFormat="1" ht="11.25" customHeight="1" x14ac:dyDescent="0.25">
      <c r="A4" s="108"/>
      <c r="B4" s="110" t="s">
        <v>79</v>
      </c>
      <c r="C4" s="110" t="s">
        <v>22</v>
      </c>
      <c r="D4" s="110" t="s">
        <v>79</v>
      </c>
      <c r="E4" s="111" t="s">
        <v>2</v>
      </c>
      <c r="F4" s="110" t="s">
        <v>22</v>
      </c>
      <c r="G4" s="110" t="s">
        <v>79</v>
      </c>
      <c r="H4" s="111" t="s">
        <v>2</v>
      </c>
      <c r="I4" s="110" t="s">
        <v>22</v>
      </c>
      <c r="J4" s="110" t="s">
        <v>79</v>
      </c>
      <c r="K4" s="111" t="s">
        <v>2</v>
      </c>
      <c r="L4" s="110" t="s">
        <v>22</v>
      </c>
      <c r="M4" s="110" t="s">
        <v>79</v>
      </c>
      <c r="N4" s="111" t="s">
        <v>2</v>
      </c>
      <c r="O4" s="110" t="s">
        <v>22</v>
      </c>
      <c r="P4" s="110" t="s">
        <v>79</v>
      </c>
      <c r="Q4" s="111" t="s">
        <v>2</v>
      </c>
      <c r="R4" s="110" t="s">
        <v>79</v>
      </c>
      <c r="S4" s="110" t="s">
        <v>22</v>
      </c>
      <c r="T4" s="110" t="s">
        <v>79</v>
      </c>
      <c r="U4" s="111" t="s">
        <v>2</v>
      </c>
      <c r="V4" s="110" t="s">
        <v>22</v>
      </c>
      <c r="W4" s="110" t="s">
        <v>79</v>
      </c>
      <c r="X4" s="111" t="s">
        <v>2</v>
      </c>
    </row>
    <row r="5" spans="1:28" s="27" customFormat="1" ht="6" customHeight="1" x14ac:dyDescent="0.25">
      <c r="A5" s="108"/>
      <c r="B5" s="110"/>
      <c r="C5" s="110"/>
      <c r="D5" s="110"/>
      <c r="E5" s="111"/>
      <c r="F5" s="110"/>
      <c r="G5" s="110"/>
      <c r="H5" s="111"/>
      <c r="I5" s="110"/>
      <c r="J5" s="110"/>
      <c r="K5" s="111"/>
      <c r="L5" s="110"/>
      <c r="M5" s="110"/>
      <c r="N5" s="111"/>
      <c r="O5" s="110"/>
      <c r="P5" s="110"/>
      <c r="Q5" s="111"/>
      <c r="R5" s="110"/>
      <c r="S5" s="110"/>
      <c r="T5" s="110"/>
      <c r="U5" s="111"/>
      <c r="V5" s="110"/>
      <c r="W5" s="110"/>
      <c r="X5" s="111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6.5" customHeight="1" x14ac:dyDescent="0.25">
      <c r="A7" s="50" t="s">
        <v>23</v>
      </c>
      <c r="B7" s="28">
        <f>SUM(B8:B28)</f>
        <v>10956</v>
      </c>
      <c r="C7" s="28">
        <f>SUM(C8:C28)</f>
        <v>11795</v>
      </c>
      <c r="D7" s="28">
        <f>SUM(D8:D28)</f>
        <v>10191</v>
      </c>
      <c r="E7" s="56">
        <f>IF(C7=0,0,D7/C7)*100</f>
        <v>86.401017380245875</v>
      </c>
      <c r="F7" s="28">
        <f>SUM(F8:F28)</f>
        <v>4597</v>
      </c>
      <c r="G7" s="28">
        <f>SUM(G8:G28)</f>
        <v>2552</v>
      </c>
      <c r="H7" s="56">
        <f>IF(F7=0,0,G7/F7)*100</f>
        <v>55.514465956058302</v>
      </c>
      <c r="I7" s="28">
        <f>SUM(I8:I28)</f>
        <v>1173</v>
      </c>
      <c r="J7" s="28">
        <f>SUM(J8:J28)</f>
        <v>757</v>
      </c>
      <c r="K7" s="56">
        <f>IF(I7=0,0,J7/I7)*100</f>
        <v>64.535379369138951</v>
      </c>
      <c r="L7" s="28">
        <f>SUM(L8:L28)</f>
        <v>889</v>
      </c>
      <c r="M7" s="28">
        <f>SUM(M8:M28)</f>
        <v>652</v>
      </c>
      <c r="N7" s="56">
        <f>IF(L7=0,0,M7/L7)*100</f>
        <v>73.3408323959505</v>
      </c>
      <c r="O7" s="28">
        <f>SUM(O8:O28)</f>
        <v>10671</v>
      </c>
      <c r="P7" s="28">
        <f>SUM(P8:P28)</f>
        <v>9355</v>
      </c>
      <c r="Q7" s="56">
        <f>IF(O7=0,0,P7/O7)*100</f>
        <v>87.667510074032435</v>
      </c>
      <c r="R7" s="28">
        <f>SUM(R8:R28)</f>
        <v>3700</v>
      </c>
      <c r="S7" s="28">
        <f>SUM(S8:S28)</f>
        <v>3701</v>
      </c>
      <c r="T7" s="28">
        <f>SUM(T8:T28)</f>
        <v>3549</v>
      </c>
      <c r="U7" s="56">
        <f>IF(S7=0,0,T7/S7)*100</f>
        <v>95.893001891380706</v>
      </c>
      <c r="V7" s="28">
        <f>SUM(V8:V28)</f>
        <v>3038</v>
      </c>
      <c r="W7" s="28">
        <f>SUM(W8:W28)</f>
        <v>2956</v>
      </c>
      <c r="X7" s="56">
        <f>IF(V7=0,0,W7/V7)*100</f>
        <v>97.300855826201456</v>
      </c>
      <c r="Y7" s="29"/>
      <c r="AB7" s="33"/>
    </row>
    <row r="8" spans="1:28" s="33" customFormat="1" ht="18" customHeight="1" x14ac:dyDescent="0.25">
      <c r="A8" s="51" t="s">
        <v>24</v>
      </c>
      <c r="B8" s="31">
        <f>[21]Шаблон!$M8+[21]Шаблон!$K8-[21]Шаблон!$L8+[22]Шаблон!$D8</f>
        <v>713</v>
      </c>
      <c r="C8" s="31">
        <f>'[7]16'!F8</f>
        <v>911</v>
      </c>
      <c r="D8" s="31">
        <f>[22]Шаблон!$D8</f>
        <v>625</v>
      </c>
      <c r="E8" s="57">
        <f t="shared" ref="E8:E28" si="0">IF(C8=0,0,D8/C8)*100</f>
        <v>68.6059275521405</v>
      </c>
      <c r="F8" s="31">
        <f>'[7]16'!I8</f>
        <v>370</v>
      </c>
      <c r="G8" s="31">
        <f>[22]Шаблон!$F8+[21]Шаблон!$D8</f>
        <v>248</v>
      </c>
      <c r="H8" s="57">
        <f t="shared" ref="H8:H28" si="1">IF(F8=0,0,G8/F8)*100</f>
        <v>67.027027027027032</v>
      </c>
      <c r="I8" s="31">
        <f>'[7]16'!L8</f>
        <v>128</v>
      </c>
      <c r="J8" s="31">
        <f>[22]Шаблон!$J8</f>
        <v>60</v>
      </c>
      <c r="K8" s="57">
        <f t="shared" ref="K8:K28" si="2">IF(I8=0,0,J8/I8)*100</f>
        <v>46.875</v>
      </c>
      <c r="L8" s="87">
        <f>'[7]15'!O8</f>
        <v>96</v>
      </c>
      <c r="M8" s="31">
        <f>[22]Шаблон!$K8+[22]Шаблон!$L8+[21]Шаблон!$G8</f>
        <v>68</v>
      </c>
      <c r="N8" s="57">
        <f t="shared" ref="N8:N28" si="3">IF(L8=0,0,M8/L8)*100</f>
        <v>70.833333333333343</v>
      </c>
      <c r="O8" s="31">
        <f>'[7]16'!R8</f>
        <v>893</v>
      </c>
      <c r="P8" s="46">
        <f>[22]Шаблон!$M8</f>
        <v>618</v>
      </c>
      <c r="Q8" s="57">
        <f t="shared" ref="Q8:Q28" si="4">IF(O8=0,0,P8/O8)*100</f>
        <v>69.204927211646137</v>
      </c>
      <c r="R8" s="46">
        <f>[21]Шаблон!$M8+[22]Шаблон!$P8</f>
        <v>164</v>
      </c>
      <c r="S8" s="31">
        <f>'[7]16'!V8</f>
        <v>286</v>
      </c>
      <c r="T8" s="46">
        <f>[22]Шаблон!$P8</f>
        <v>162</v>
      </c>
      <c r="U8" s="57">
        <f t="shared" ref="U8:U28" si="5">IF(S8=0,0,T8/S8)*100</f>
        <v>56.643356643356647</v>
      </c>
      <c r="V8" s="31">
        <f>'[7]16'!Y8</f>
        <v>243</v>
      </c>
      <c r="W8" s="46">
        <f>[22]Шаблон!$T8</f>
        <v>147</v>
      </c>
      <c r="X8" s="57">
        <f t="shared" ref="X8:X28" si="6">IF(V8=0,0,W8/V8)*100</f>
        <v>60.493827160493829</v>
      </c>
      <c r="Y8" s="29"/>
      <c r="Z8" s="32"/>
    </row>
    <row r="9" spans="1:28" s="34" customFormat="1" ht="18" customHeight="1" x14ac:dyDescent="0.25">
      <c r="A9" s="52" t="s">
        <v>25</v>
      </c>
      <c r="B9" s="84">
        <f>[21]Шаблон!$M9+[21]Шаблон!$K9-[21]Шаблон!$L9+[22]Шаблон!$D9</f>
        <v>366</v>
      </c>
      <c r="C9" s="84">
        <f>'[7]16'!F9</f>
        <v>447</v>
      </c>
      <c r="D9" s="84">
        <f>[22]Шаблон!$D9</f>
        <v>355</v>
      </c>
      <c r="E9" s="57">
        <f t="shared" si="0"/>
        <v>79.418344519015662</v>
      </c>
      <c r="F9" s="84">
        <f>'[7]16'!I9</f>
        <v>159</v>
      </c>
      <c r="G9" s="84">
        <f>[22]Шаблон!$F9+[21]Шаблон!$D9</f>
        <v>101</v>
      </c>
      <c r="H9" s="57">
        <f t="shared" si="1"/>
        <v>63.522012578616348</v>
      </c>
      <c r="I9" s="84">
        <f>'[7]16'!L9</f>
        <v>24</v>
      </c>
      <c r="J9" s="84">
        <f>[22]Шаблон!$J9</f>
        <v>22</v>
      </c>
      <c r="K9" s="57">
        <f t="shared" si="2"/>
        <v>91.666666666666657</v>
      </c>
      <c r="L9" s="87">
        <f>'[7]15'!O9</f>
        <v>81</v>
      </c>
      <c r="M9" s="84">
        <f>[22]Шаблон!$K9+[22]Шаблон!$L9+[21]Шаблон!$G9</f>
        <v>42</v>
      </c>
      <c r="N9" s="57">
        <f t="shared" si="3"/>
        <v>51.851851851851848</v>
      </c>
      <c r="O9" s="84">
        <f>'[7]16'!R9</f>
        <v>383</v>
      </c>
      <c r="P9" s="46">
        <f>[22]Шаблон!$M9</f>
        <v>328</v>
      </c>
      <c r="Q9" s="57">
        <f t="shared" si="4"/>
        <v>85.639686684073098</v>
      </c>
      <c r="R9" s="46">
        <f>[21]Шаблон!$M9+[22]Шаблон!$P9</f>
        <v>130</v>
      </c>
      <c r="S9" s="84">
        <f>'[7]16'!V9</f>
        <v>162</v>
      </c>
      <c r="T9" s="46">
        <f>[22]Шаблон!$P9</f>
        <v>130</v>
      </c>
      <c r="U9" s="57">
        <f t="shared" si="5"/>
        <v>80.246913580246911</v>
      </c>
      <c r="V9" s="84">
        <f>'[7]16'!Y9</f>
        <v>137</v>
      </c>
      <c r="W9" s="46">
        <f>[22]Шаблон!$T9</f>
        <v>120</v>
      </c>
      <c r="X9" s="57">
        <f t="shared" si="6"/>
        <v>87.591240875912419</v>
      </c>
      <c r="Y9" s="29"/>
      <c r="Z9" s="32"/>
    </row>
    <row r="10" spans="1:28" s="33" customFormat="1" ht="18" customHeight="1" x14ac:dyDescent="0.25">
      <c r="A10" s="52" t="s">
        <v>26</v>
      </c>
      <c r="B10" s="84">
        <f>[21]Шаблон!$M10+[21]Шаблон!$K10-[21]Шаблон!$L10+[22]Шаблон!$D10</f>
        <v>403</v>
      </c>
      <c r="C10" s="84">
        <f>'[7]16'!F10</f>
        <v>363</v>
      </c>
      <c r="D10" s="84">
        <f>[22]Шаблон!$D10</f>
        <v>393</v>
      </c>
      <c r="E10" s="57">
        <f t="shared" si="0"/>
        <v>108.26446280991735</v>
      </c>
      <c r="F10" s="84">
        <f>'[7]16'!I10</f>
        <v>135</v>
      </c>
      <c r="G10" s="84">
        <f>[22]Шаблон!$F10+[21]Шаблон!$D10</f>
        <v>139</v>
      </c>
      <c r="H10" s="57">
        <f t="shared" si="1"/>
        <v>102.96296296296296</v>
      </c>
      <c r="I10" s="84">
        <f>'[7]16'!L10</f>
        <v>35</v>
      </c>
      <c r="J10" s="84">
        <f>[22]Шаблон!$J10</f>
        <v>34</v>
      </c>
      <c r="K10" s="57">
        <f t="shared" si="2"/>
        <v>97.142857142857139</v>
      </c>
      <c r="L10" s="87">
        <f>'[7]15'!O10</f>
        <v>12</v>
      </c>
      <c r="M10" s="84">
        <f>[22]Шаблон!$K10+[22]Шаблон!$L10+[21]Шаблон!$G10</f>
        <v>19</v>
      </c>
      <c r="N10" s="57">
        <f t="shared" si="3"/>
        <v>158.33333333333331</v>
      </c>
      <c r="O10" s="84">
        <f>'[7]16'!R10</f>
        <v>351</v>
      </c>
      <c r="P10" s="46">
        <f>[22]Шаблон!$M10</f>
        <v>372</v>
      </c>
      <c r="Q10" s="57">
        <f t="shared" si="4"/>
        <v>105.98290598290599</v>
      </c>
      <c r="R10" s="46">
        <f>[21]Шаблон!$M10+[22]Шаблон!$P10</f>
        <v>112</v>
      </c>
      <c r="S10" s="84">
        <f>'[7]16'!V10</f>
        <v>131</v>
      </c>
      <c r="T10" s="46">
        <f>[22]Шаблон!$P10</f>
        <v>110</v>
      </c>
      <c r="U10" s="57">
        <f t="shared" si="5"/>
        <v>83.969465648854964</v>
      </c>
      <c r="V10" s="84">
        <f>'[7]16'!Y10</f>
        <v>99</v>
      </c>
      <c r="W10" s="46">
        <f>[22]Шаблон!$T10</f>
        <v>83</v>
      </c>
      <c r="X10" s="57">
        <f t="shared" si="6"/>
        <v>83.838383838383834</v>
      </c>
      <c r="Y10" s="29"/>
      <c r="Z10" s="32"/>
    </row>
    <row r="11" spans="1:28" s="33" customFormat="1" ht="18" customHeight="1" x14ac:dyDescent="0.25">
      <c r="A11" s="52" t="s">
        <v>27</v>
      </c>
      <c r="B11" s="84">
        <f>[21]Шаблон!$M11+[21]Шаблон!$K11-[21]Шаблон!$L11+[22]Шаблон!$D11</f>
        <v>542</v>
      </c>
      <c r="C11" s="84">
        <f>'[7]16'!F11</f>
        <v>592</v>
      </c>
      <c r="D11" s="84">
        <f>[22]Шаблон!$D11</f>
        <v>509</v>
      </c>
      <c r="E11" s="57">
        <f t="shared" si="0"/>
        <v>85.979729729729726</v>
      </c>
      <c r="F11" s="84">
        <f>'[7]16'!I11</f>
        <v>205</v>
      </c>
      <c r="G11" s="84">
        <f>[22]Шаблон!$F11+[21]Шаблон!$D11</f>
        <v>128</v>
      </c>
      <c r="H11" s="57">
        <f t="shared" si="1"/>
        <v>62.439024390243901</v>
      </c>
      <c r="I11" s="84">
        <f>'[7]16'!L11</f>
        <v>76</v>
      </c>
      <c r="J11" s="84">
        <f>[22]Шаблон!$J11</f>
        <v>39</v>
      </c>
      <c r="K11" s="57">
        <f t="shared" si="2"/>
        <v>51.315789473684212</v>
      </c>
      <c r="L11" s="87">
        <f>'[7]15'!O11</f>
        <v>32</v>
      </c>
      <c r="M11" s="84">
        <f>[22]Шаблон!$K11+[22]Шаблон!$L11+[21]Шаблон!$G11</f>
        <v>84</v>
      </c>
      <c r="N11" s="57">
        <f t="shared" si="3"/>
        <v>262.5</v>
      </c>
      <c r="O11" s="84">
        <f>'[7]16'!R11</f>
        <v>575</v>
      </c>
      <c r="P11" s="46">
        <f>[22]Шаблон!$M11</f>
        <v>504</v>
      </c>
      <c r="Q11" s="57">
        <f t="shared" si="4"/>
        <v>87.65217391304347</v>
      </c>
      <c r="R11" s="46">
        <f>[21]Шаблон!$M11+[22]Шаблон!$P11</f>
        <v>214</v>
      </c>
      <c r="S11" s="84">
        <f>'[7]16'!V11</f>
        <v>213</v>
      </c>
      <c r="T11" s="46">
        <f>[22]Шаблон!$P11</f>
        <v>205</v>
      </c>
      <c r="U11" s="57">
        <f t="shared" si="5"/>
        <v>96.244131455399057</v>
      </c>
      <c r="V11" s="84">
        <f>'[7]16'!Y11</f>
        <v>163</v>
      </c>
      <c r="W11" s="46">
        <f>[22]Шаблон!$T11</f>
        <v>119</v>
      </c>
      <c r="X11" s="57">
        <f t="shared" si="6"/>
        <v>73.00613496932516</v>
      </c>
      <c r="Y11" s="29"/>
      <c r="Z11" s="32"/>
    </row>
    <row r="12" spans="1:28" s="33" customFormat="1" ht="18" customHeight="1" x14ac:dyDescent="0.25">
      <c r="A12" s="52" t="s">
        <v>28</v>
      </c>
      <c r="B12" s="84">
        <f>[21]Шаблон!$M12+[21]Шаблон!$K12-[21]Шаблон!$L12+[22]Шаблон!$D12</f>
        <v>519</v>
      </c>
      <c r="C12" s="84">
        <f>'[7]16'!F12</f>
        <v>590</v>
      </c>
      <c r="D12" s="84">
        <f>[22]Шаблон!$D12</f>
        <v>497</v>
      </c>
      <c r="E12" s="57">
        <f t="shared" si="0"/>
        <v>84.237288135593218</v>
      </c>
      <c r="F12" s="84">
        <f>'[7]16'!I12</f>
        <v>240</v>
      </c>
      <c r="G12" s="84">
        <f>[22]Шаблон!$F12+[21]Шаблон!$D12</f>
        <v>131</v>
      </c>
      <c r="H12" s="57">
        <f t="shared" si="1"/>
        <v>54.583333333333329</v>
      </c>
      <c r="I12" s="84">
        <f>'[7]16'!L12</f>
        <v>46</v>
      </c>
      <c r="J12" s="84">
        <f>[22]Шаблон!$J12</f>
        <v>27</v>
      </c>
      <c r="K12" s="57">
        <f t="shared" si="2"/>
        <v>58.695652173913047</v>
      </c>
      <c r="L12" s="87">
        <f>'[7]15'!O12</f>
        <v>47</v>
      </c>
      <c r="M12" s="84">
        <f>[22]Шаблон!$K12+[22]Шаблон!$L12+[21]Шаблон!$G12</f>
        <v>7</v>
      </c>
      <c r="N12" s="57">
        <f t="shared" si="3"/>
        <v>14.893617021276595</v>
      </c>
      <c r="O12" s="84">
        <f>'[7]16'!R12</f>
        <v>532</v>
      </c>
      <c r="P12" s="46">
        <f>[22]Шаблон!$M12</f>
        <v>481</v>
      </c>
      <c r="Q12" s="57">
        <f t="shared" si="4"/>
        <v>90.413533834586474</v>
      </c>
      <c r="R12" s="46">
        <f>[21]Шаблон!$M12+[22]Шаблон!$P12</f>
        <v>207</v>
      </c>
      <c r="S12" s="84">
        <f>'[7]16'!V12</f>
        <v>190</v>
      </c>
      <c r="T12" s="46">
        <f>[22]Шаблон!$P12</f>
        <v>206</v>
      </c>
      <c r="U12" s="57">
        <f t="shared" si="5"/>
        <v>108.42105263157895</v>
      </c>
      <c r="V12" s="84">
        <f>'[7]16'!Y12</f>
        <v>147</v>
      </c>
      <c r="W12" s="46">
        <f>[22]Шаблон!$T12</f>
        <v>172</v>
      </c>
      <c r="X12" s="57">
        <f t="shared" si="6"/>
        <v>117.00680272108843</v>
      </c>
      <c r="Y12" s="29"/>
      <c r="Z12" s="32"/>
    </row>
    <row r="13" spans="1:28" s="33" customFormat="1" ht="18" customHeight="1" x14ac:dyDescent="0.25">
      <c r="A13" s="52" t="s">
        <v>29</v>
      </c>
      <c r="B13" s="84">
        <f>[21]Шаблон!$M13+[21]Шаблон!$K13-[21]Шаблон!$L13+[22]Шаблон!$D13</f>
        <v>494</v>
      </c>
      <c r="C13" s="84">
        <f>'[7]16'!F13</f>
        <v>592</v>
      </c>
      <c r="D13" s="84">
        <f>[22]Шаблон!$D13</f>
        <v>488</v>
      </c>
      <c r="E13" s="57">
        <f t="shared" si="0"/>
        <v>82.432432432432435</v>
      </c>
      <c r="F13" s="84">
        <f>'[7]16'!I13</f>
        <v>213</v>
      </c>
      <c r="G13" s="84">
        <f>[22]Шаблон!$F13+[21]Шаблон!$D13</f>
        <v>93</v>
      </c>
      <c r="H13" s="57">
        <f t="shared" si="1"/>
        <v>43.661971830985912</v>
      </c>
      <c r="I13" s="84">
        <f>'[7]16'!L13</f>
        <v>66</v>
      </c>
      <c r="J13" s="84">
        <f>[22]Шаблон!$J13</f>
        <v>49</v>
      </c>
      <c r="K13" s="57">
        <f t="shared" si="2"/>
        <v>74.242424242424249</v>
      </c>
      <c r="L13" s="87">
        <f>'[7]15'!O13</f>
        <v>38</v>
      </c>
      <c r="M13" s="84">
        <f>[22]Шаблон!$K13+[22]Шаблон!$L13+[21]Шаблон!$G13</f>
        <v>44</v>
      </c>
      <c r="N13" s="57">
        <f t="shared" si="3"/>
        <v>115.78947368421053</v>
      </c>
      <c r="O13" s="84">
        <f>'[7]16'!R13</f>
        <v>525</v>
      </c>
      <c r="P13" s="46">
        <f>[22]Шаблон!$M13</f>
        <v>456</v>
      </c>
      <c r="Q13" s="57">
        <f t="shared" si="4"/>
        <v>86.857142857142861</v>
      </c>
      <c r="R13" s="46">
        <f>[21]Шаблон!$M13+[22]Шаблон!$P13</f>
        <v>192</v>
      </c>
      <c r="S13" s="84">
        <f>'[7]16'!V13</f>
        <v>185</v>
      </c>
      <c r="T13" s="46">
        <f>[22]Шаблон!$P13</f>
        <v>192</v>
      </c>
      <c r="U13" s="57">
        <f t="shared" si="5"/>
        <v>103.78378378378379</v>
      </c>
      <c r="V13" s="84">
        <f>'[7]16'!Y13</f>
        <v>145</v>
      </c>
      <c r="W13" s="46">
        <f>[22]Шаблон!$T13</f>
        <v>159</v>
      </c>
      <c r="X13" s="57">
        <f t="shared" si="6"/>
        <v>109.6551724137931</v>
      </c>
      <c r="Y13" s="29"/>
      <c r="Z13" s="32"/>
    </row>
    <row r="14" spans="1:28" s="33" customFormat="1" ht="18" customHeight="1" x14ac:dyDescent="0.25">
      <c r="A14" s="52" t="s">
        <v>30</v>
      </c>
      <c r="B14" s="84">
        <f>[21]Шаблон!$M14+[21]Шаблон!$K14-[21]Шаблон!$L14+[22]Шаблон!$D14</f>
        <v>351</v>
      </c>
      <c r="C14" s="84">
        <f>'[7]16'!F14</f>
        <v>402</v>
      </c>
      <c r="D14" s="84">
        <f>[22]Шаблон!$D14</f>
        <v>350</v>
      </c>
      <c r="E14" s="57">
        <f t="shared" si="0"/>
        <v>87.06467661691542</v>
      </c>
      <c r="F14" s="84">
        <f>'[7]16'!I14</f>
        <v>134</v>
      </c>
      <c r="G14" s="84">
        <f>[22]Шаблон!$F14+[21]Шаблон!$D14</f>
        <v>96</v>
      </c>
      <c r="H14" s="57">
        <f t="shared" si="1"/>
        <v>71.641791044776113</v>
      </c>
      <c r="I14" s="84">
        <f>'[7]16'!L14</f>
        <v>34</v>
      </c>
      <c r="J14" s="84">
        <f>[22]Шаблон!$J14</f>
        <v>19</v>
      </c>
      <c r="K14" s="57">
        <f t="shared" si="2"/>
        <v>55.882352941176471</v>
      </c>
      <c r="L14" s="87">
        <f>'[7]15'!O14</f>
        <v>20</v>
      </c>
      <c r="M14" s="84">
        <f>[22]Шаблон!$K14+[22]Шаблон!$L14+[21]Шаблон!$G14</f>
        <v>11</v>
      </c>
      <c r="N14" s="57">
        <f t="shared" si="3"/>
        <v>55.000000000000007</v>
      </c>
      <c r="O14" s="84">
        <f>'[7]16'!R14</f>
        <v>346</v>
      </c>
      <c r="P14" s="46">
        <f>[22]Шаблон!$M14</f>
        <v>322</v>
      </c>
      <c r="Q14" s="57">
        <f t="shared" si="4"/>
        <v>93.063583815028906</v>
      </c>
      <c r="R14" s="46">
        <f>[21]Шаблон!$M14+[22]Шаблон!$P14</f>
        <v>82</v>
      </c>
      <c r="S14" s="84">
        <f>'[7]16'!V14</f>
        <v>167</v>
      </c>
      <c r="T14" s="46">
        <f>[22]Шаблон!$P14</f>
        <v>81</v>
      </c>
      <c r="U14" s="57">
        <f t="shared" si="5"/>
        <v>48.50299401197605</v>
      </c>
      <c r="V14" s="84">
        <f>'[7]16'!Y14</f>
        <v>157</v>
      </c>
      <c r="W14" s="46">
        <f>[22]Шаблон!$T14</f>
        <v>68</v>
      </c>
      <c r="X14" s="57">
        <f t="shared" si="6"/>
        <v>43.312101910828027</v>
      </c>
      <c r="Y14" s="29"/>
      <c r="Z14" s="32"/>
    </row>
    <row r="15" spans="1:28" s="33" customFormat="1" ht="18" customHeight="1" x14ac:dyDescent="0.25">
      <c r="A15" s="52" t="s">
        <v>31</v>
      </c>
      <c r="B15" s="84">
        <f>[21]Шаблон!$M15+[21]Шаблон!$K15-[21]Шаблон!$L15+[22]Шаблон!$D15</f>
        <v>443</v>
      </c>
      <c r="C15" s="84">
        <f>'[7]16'!F15</f>
        <v>489</v>
      </c>
      <c r="D15" s="84">
        <f>[22]Шаблон!$D15</f>
        <v>427</v>
      </c>
      <c r="E15" s="57">
        <f t="shared" si="0"/>
        <v>87.321063394683023</v>
      </c>
      <c r="F15" s="84">
        <f>'[7]16'!I15</f>
        <v>196</v>
      </c>
      <c r="G15" s="84">
        <f>[22]Шаблон!$F15+[21]Шаблон!$D15</f>
        <v>76</v>
      </c>
      <c r="H15" s="57">
        <f t="shared" si="1"/>
        <v>38.775510204081634</v>
      </c>
      <c r="I15" s="84">
        <f>'[7]16'!L15</f>
        <v>73</v>
      </c>
      <c r="J15" s="84">
        <f>[22]Шаблон!$J15</f>
        <v>41</v>
      </c>
      <c r="K15" s="57">
        <f t="shared" si="2"/>
        <v>56.164383561643838</v>
      </c>
      <c r="L15" s="87">
        <f>'[7]15'!O15</f>
        <v>57</v>
      </c>
      <c r="M15" s="84">
        <f>[22]Шаблон!$K15+[22]Шаблон!$L15+[21]Шаблон!$G15</f>
        <v>12</v>
      </c>
      <c r="N15" s="57">
        <f t="shared" si="3"/>
        <v>21.052631578947366</v>
      </c>
      <c r="O15" s="84">
        <f>'[7]16'!R15</f>
        <v>432</v>
      </c>
      <c r="P15" s="46">
        <f>[22]Шаблон!$M15</f>
        <v>395</v>
      </c>
      <c r="Q15" s="57">
        <f t="shared" si="4"/>
        <v>91.43518518518519</v>
      </c>
      <c r="R15" s="46">
        <f>[21]Шаблон!$M15+[22]Шаблон!$P15</f>
        <v>190</v>
      </c>
      <c r="S15" s="84">
        <f>'[7]16'!V15</f>
        <v>158</v>
      </c>
      <c r="T15" s="46">
        <f>[22]Шаблон!$P15</f>
        <v>189</v>
      </c>
      <c r="U15" s="57">
        <f t="shared" si="5"/>
        <v>119.62025316455696</v>
      </c>
      <c r="V15" s="84">
        <f>'[7]16'!Y15</f>
        <v>117</v>
      </c>
      <c r="W15" s="46">
        <f>[22]Шаблон!$T15</f>
        <v>149</v>
      </c>
      <c r="X15" s="57">
        <f t="shared" si="6"/>
        <v>127.35042735042734</v>
      </c>
      <c r="Y15" s="29"/>
      <c r="Z15" s="32"/>
    </row>
    <row r="16" spans="1:28" s="33" customFormat="1" ht="18" customHeight="1" x14ac:dyDescent="0.25">
      <c r="A16" s="52" t="s">
        <v>32</v>
      </c>
      <c r="B16" s="84">
        <f>[21]Шаблон!$M16+[21]Шаблон!$K16-[21]Шаблон!$L16+[22]Шаблон!$D16</f>
        <v>388</v>
      </c>
      <c r="C16" s="84">
        <f>'[7]16'!F16</f>
        <v>345</v>
      </c>
      <c r="D16" s="84">
        <f>[22]Шаблон!$D16</f>
        <v>376</v>
      </c>
      <c r="E16" s="57">
        <f t="shared" si="0"/>
        <v>108.98550724637681</v>
      </c>
      <c r="F16" s="84">
        <f>'[7]16'!I16</f>
        <v>106</v>
      </c>
      <c r="G16" s="84">
        <f>[22]Шаблон!$F16+[21]Шаблон!$D16</f>
        <v>62</v>
      </c>
      <c r="H16" s="57">
        <f t="shared" si="1"/>
        <v>58.490566037735846</v>
      </c>
      <c r="I16" s="84">
        <f>'[7]16'!L16</f>
        <v>23</v>
      </c>
      <c r="J16" s="84">
        <f>[22]Шаблон!$J16</f>
        <v>19</v>
      </c>
      <c r="K16" s="57">
        <f t="shared" si="2"/>
        <v>82.608695652173907</v>
      </c>
      <c r="L16" s="87">
        <f>'[7]15'!O16</f>
        <v>10</v>
      </c>
      <c r="M16" s="84">
        <f>[22]Шаблон!$K16+[22]Шаблон!$L16+[21]Шаблон!$G16</f>
        <v>9</v>
      </c>
      <c r="N16" s="57">
        <f t="shared" si="3"/>
        <v>90</v>
      </c>
      <c r="O16" s="84">
        <f>'[7]16'!R16</f>
        <v>341</v>
      </c>
      <c r="P16" s="46">
        <f>[22]Шаблон!$M16</f>
        <v>376</v>
      </c>
      <c r="Q16" s="57">
        <f t="shared" si="4"/>
        <v>110.26392961876832</v>
      </c>
      <c r="R16" s="46">
        <f>[21]Шаблон!$M16+[22]Шаблон!$P16</f>
        <v>168</v>
      </c>
      <c r="S16" s="84">
        <f>'[7]16'!V16</f>
        <v>129</v>
      </c>
      <c r="T16" s="46">
        <f>[22]Шаблон!$P16</f>
        <v>168</v>
      </c>
      <c r="U16" s="57">
        <f t="shared" si="5"/>
        <v>130.23255813953489</v>
      </c>
      <c r="V16" s="84">
        <f>'[7]16'!Y16</f>
        <v>115</v>
      </c>
      <c r="W16" s="46">
        <f>[22]Шаблон!$T16</f>
        <v>167</v>
      </c>
      <c r="X16" s="57">
        <f t="shared" si="6"/>
        <v>145.21739130434784</v>
      </c>
      <c r="Y16" s="29"/>
      <c r="Z16" s="32"/>
    </row>
    <row r="17" spans="1:26" s="33" customFormat="1" ht="18" customHeight="1" x14ac:dyDescent="0.25">
      <c r="A17" s="52" t="s">
        <v>33</v>
      </c>
      <c r="B17" s="84">
        <f>[21]Шаблон!$M17+[21]Шаблон!$K17-[21]Шаблон!$L17+[22]Шаблон!$D17</f>
        <v>505</v>
      </c>
      <c r="C17" s="84">
        <f>'[7]16'!F17</f>
        <v>522</v>
      </c>
      <c r="D17" s="84">
        <f>[22]Шаблон!$D17</f>
        <v>488</v>
      </c>
      <c r="E17" s="57">
        <f t="shared" si="0"/>
        <v>93.486590038314176</v>
      </c>
      <c r="F17" s="84">
        <f>'[7]16'!I17</f>
        <v>214</v>
      </c>
      <c r="G17" s="84">
        <f>[22]Шаблон!$F17+[21]Шаблон!$D17</f>
        <v>118</v>
      </c>
      <c r="H17" s="57">
        <f t="shared" si="1"/>
        <v>55.140186915887845</v>
      </c>
      <c r="I17" s="84">
        <f>'[7]16'!L17</f>
        <v>56</v>
      </c>
      <c r="J17" s="84">
        <f>[22]Шаблон!$J17</f>
        <v>71</v>
      </c>
      <c r="K17" s="57">
        <f t="shared" si="2"/>
        <v>126.78571428571428</v>
      </c>
      <c r="L17" s="87">
        <f>'[7]15'!O17</f>
        <v>16</v>
      </c>
      <c r="M17" s="84">
        <f>[22]Шаблон!$K17+[22]Шаблон!$L17+[21]Шаблон!$G17</f>
        <v>9</v>
      </c>
      <c r="N17" s="57">
        <f t="shared" si="3"/>
        <v>56.25</v>
      </c>
      <c r="O17" s="84">
        <f>'[7]16'!R17</f>
        <v>434</v>
      </c>
      <c r="P17" s="46">
        <f>[22]Шаблон!$M17</f>
        <v>414</v>
      </c>
      <c r="Q17" s="57">
        <f t="shared" si="4"/>
        <v>95.391705069124427</v>
      </c>
      <c r="R17" s="46">
        <f>[21]Шаблон!$M17+[22]Шаблон!$P17</f>
        <v>169</v>
      </c>
      <c r="S17" s="84">
        <f>'[7]16'!V17</f>
        <v>147</v>
      </c>
      <c r="T17" s="46">
        <f>[22]Шаблон!$P17</f>
        <v>167</v>
      </c>
      <c r="U17" s="57">
        <f t="shared" si="5"/>
        <v>113.60544217687074</v>
      </c>
      <c r="V17" s="84">
        <f>'[7]16'!Y17</f>
        <v>123</v>
      </c>
      <c r="W17" s="46">
        <f>[22]Шаблон!$T17</f>
        <v>147</v>
      </c>
      <c r="X17" s="57">
        <f t="shared" si="6"/>
        <v>119.51219512195121</v>
      </c>
      <c r="Y17" s="29"/>
      <c r="Z17" s="32"/>
    </row>
    <row r="18" spans="1:26" s="33" customFormat="1" ht="18" customHeight="1" x14ac:dyDescent="0.25">
      <c r="A18" s="52" t="s">
        <v>34</v>
      </c>
      <c r="B18" s="84">
        <f>[21]Шаблон!$M18+[21]Шаблон!$K18-[21]Шаблон!$L18+[22]Шаблон!$D18</f>
        <v>427</v>
      </c>
      <c r="C18" s="84">
        <f>'[7]16'!F18</f>
        <v>484</v>
      </c>
      <c r="D18" s="84">
        <f>[22]Шаблон!$D18</f>
        <v>416</v>
      </c>
      <c r="E18" s="57">
        <f t="shared" si="0"/>
        <v>85.950413223140501</v>
      </c>
      <c r="F18" s="84">
        <f>'[7]16'!I18</f>
        <v>148</v>
      </c>
      <c r="G18" s="84">
        <f>[22]Шаблон!$F18+[21]Шаблон!$D18</f>
        <v>70</v>
      </c>
      <c r="H18" s="57">
        <f t="shared" si="1"/>
        <v>47.297297297297298</v>
      </c>
      <c r="I18" s="84">
        <f>'[7]16'!L18</f>
        <v>50</v>
      </c>
      <c r="J18" s="84">
        <f>[22]Шаблон!$J18</f>
        <v>27</v>
      </c>
      <c r="K18" s="57">
        <f t="shared" si="2"/>
        <v>54</v>
      </c>
      <c r="L18" s="87">
        <f>'[7]15'!O18</f>
        <v>17</v>
      </c>
      <c r="M18" s="84">
        <f>[22]Шаблон!$K18+[22]Шаблон!$L18+[21]Шаблон!$G18</f>
        <v>34</v>
      </c>
      <c r="N18" s="57">
        <f t="shared" si="3"/>
        <v>200</v>
      </c>
      <c r="O18" s="84">
        <f>'[7]16'!R18</f>
        <v>442</v>
      </c>
      <c r="P18" s="46">
        <f>[22]Шаблон!$M18</f>
        <v>383</v>
      </c>
      <c r="Q18" s="57">
        <f t="shared" si="4"/>
        <v>86.651583710407238</v>
      </c>
      <c r="R18" s="46">
        <f>[21]Шаблон!$M18+[22]Шаблон!$P18</f>
        <v>201</v>
      </c>
      <c r="S18" s="84">
        <f>'[7]16'!V18</f>
        <v>180</v>
      </c>
      <c r="T18" s="46">
        <f>[22]Шаблон!$P18</f>
        <v>196</v>
      </c>
      <c r="U18" s="57">
        <f t="shared" si="5"/>
        <v>108.88888888888889</v>
      </c>
      <c r="V18" s="84">
        <f>'[7]16'!Y18</f>
        <v>130</v>
      </c>
      <c r="W18" s="46">
        <f>[22]Шаблон!$T18</f>
        <v>146</v>
      </c>
      <c r="X18" s="57">
        <f t="shared" si="6"/>
        <v>112.30769230769231</v>
      </c>
      <c r="Y18" s="29"/>
      <c r="Z18" s="32"/>
    </row>
    <row r="19" spans="1:26" s="33" customFormat="1" ht="18" customHeight="1" x14ac:dyDescent="0.25">
      <c r="A19" s="52" t="s">
        <v>35</v>
      </c>
      <c r="B19" s="84">
        <f>[21]Шаблон!$M19+[21]Шаблон!$K19-[21]Шаблон!$L19+[22]Шаблон!$D19</f>
        <v>887</v>
      </c>
      <c r="C19" s="84">
        <f>'[7]16'!F19</f>
        <v>965</v>
      </c>
      <c r="D19" s="84">
        <f>[22]Шаблон!$D19</f>
        <v>877</v>
      </c>
      <c r="E19" s="57">
        <f t="shared" si="0"/>
        <v>90.880829015544037</v>
      </c>
      <c r="F19" s="84">
        <f>'[7]16'!I19</f>
        <v>422</v>
      </c>
      <c r="G19" s="84">
        <f>[22]Шаблон!$F19+[21]Шаблон!$D19</f>
        <v>213</v>
      </c>
      <c r="H19" s="57">
        <f t="shared" si="1"/>
        <v>50.473933649289101</v>
      </c>
      <c r="I19" s="84">
        <f>'[7]16'!L19</f>
        <v>82</v>
      </c>
      <c r="J19" s="84">
        <f>[22]Шаблон!$J19</f>
        <v>45</v>
      </c>
      <c r="K19" s="57">
        <f t="shared" si="2"/>
        <v>54.878048780487809</v>
      </c>
      <c r="L19" s="87">
        <f>'[7]15'!O19</f>
        <v>26</v>
      </c>
      <c r="M19" s="84">
        <f>[22]Шаблон!$K19+[22]Шаблон!$L19+[21]Шаблон!$G19</f>
        <v>12</v>
      </c>
      <c r="N19" s="57">
        <f t="shared" si="3"/>
        <v>46.153846153846153</v>
      </c>
      <c r="O19" s="84">
        <f>'[7]16'!R19</f>
        <v>907</v>
      </c>
      <c r="P19" s="46">
        <f>[22]Шаблон!$M19</f>
        <v>802</v>
      </c>
      <c r="Q19" s="57">
        <f t="shared" si="4"/>
        <v>88.423373759647177</v>
      </c>
      <c r="R19" s="46">
        <f>[21]Шаблон!$M19+[22]Шаблон!$P19</f>
        <v>257</v>
      </c>
      <c r="S19" s="84">
        <f>'[7]16'!V19</f>
        <v>230</v>
      </c>
      <c r="T19" s="46">
        <f>[22]Шаблон!$P19</f>
        <v>257</v>
      </c>
      <c r="U19" s="57">
        <f t="shared" si="5"/>
        <v>111.73913043478261</v>
      </c>
      <c r="V19" s="84">
        <f>'[7]16'!Y19</f>
        <v>204</v>
      </c>
      <c r="W19" s="46">
        <f>[22]Шаблон!$T19</f>
        <v>252</v>
      </c>
      <c r="X19" s="57">
        <f t="shared" si="6"/>
        <v>123.52941176470588</v>
      </c>
      <c r="Y19" s="29"/>
      <c r="Z19" s="32"/>
    </row>
    <row r="20" spans="1:26" s="33" customFormat="1" ht="18" customHeight="1" x14ac:dyDescent="0.25">
      <c r="A20" s="52" t="s">
        <v>36</v>
      </c>
      <c r="B20" s="84">
        <f>[21]Шаблон!$M20+[21]Шаблон!$K20-[21]Шаблон!$L20+[22]Шаблон!$D20</f>
        <v>560</v>
      </c>
      <c r="C20" s="84">
        <f>'[7]16'!F20</f>
        <v>630</v>
      </c>
      <c r="D20" s="84">
        <f>[22]Шаблон!$D20</f>
        <v>466</v>
      </c>
      <c r="E20" s="57">
        <f t="shared" si="0"/>
        <v>73.968253968253975</v>
      </c>
      <c r="F20" s="84">
        <f>'[7]16'!I20</f>
        <v>347</v>
      </c>
      <c r="G20" s="84">
        <f>[22]Шаблон!$F20+[21]Шаблон!$D20</f>
        <v>173</v>
      </c>
      <c r="H20" s="57">
        <f t="shared" si="1"/>
        <v>49.855907780979827</v>
      </c>
      <c r="I20" s="84">
        <f>'[7]16'!L20</f>
        <v>70</v>
      </c>
      <c r="J20" s="84">
        <f>[22]Шаблон!$J20</f>
        <v>61</v>
      </c>
      <c r="K20" s="57">
        <f t="shared" si="2"/>
        <v>87.142857142857139</v>
      </c>
      <c r="L20" s="87">
        <f>'[7]15'!O20</f>
        <v>2</v>
      </c>
      <c r="M20" s="84">
        <f>[22]Шаблон!$K20+[22]Шаблон!$L20+[21]Шаблон!$G20</f>
        <v>61</v>
      </c>
      <c r="N20" s="57">
        <f t="shared" si="3"/>
        <v>3050</v>
      </c>
      <c r="O20" s="84">
        <f>'[7]16'!R20</f>
        <v>551</v>
      </c>
      <c r="P20" s="46">
        <f>[22]Шаблон!$M20</f>
        <v>448</v>
      </c>
      <c r="Q20" s="57">
        <f t="shared" si="4"/>
        <v>81.306715063520869</v>
      </c>
      <c r="R20" s="46">
        <f>[21]Шаблон!$M20+[22]Шаблон!$P20</f>
        <v>228</v>
      </c>
      <c r="S20" s="84">
        <f>'[7]16'!V20</f>
        <v>130</v>
      </c>
      <c r="T20" s="46">
        <f>[22]Шаблон!$P20</f>
        <v>192</v>
      </c>
      <c r="U20" s="57">
        <f t="shared" si="5"/>
        <v>147.69230769230771</v>
      </c>
      <c r="V20" s="84">
        <f>'[7]16'!Y20</f>
        <v>107</v>
      </c>
      <c r="W20" s="46">
        <f>[22]Шаблон!$T20</f>
        <v>159</v>
      </c>
      <c r="X20" s="57">
        <f t="shared" si="6"/>
        <v>148.5981308411215</v>
      </c>
      <c r="Y20" s="29"/>
      <c r="Z20" s="32"/>
    </row>
    <row r="21" spans="1:26" s="33" customFormat="1" ht="18" customHeight="1" x14ac:dyDescent="0.25">
      <c r="A21" s="52" t="s">
        <v>37</v>
      </c>
      <c r="B21" s="84">
        <f>[21]Шаблон!$M21+[21]Шаблон!$K21-[21]Шаблон!$L21+[22]Шаблон!$D21</f>
        <v>286</v>
      </c>
      <c r="C21" s="84">
        <f>'[7]16'!F21</f>
        <v>334</v>
      </c>
      <c r="D21" s="84">
        <f>[22]Шаблон!$D21</f>
        <v>255</v>
      </c>
      <c r="E21" s="57">
        <f t="shared" si="0"/>
        <v>76.34730538922156</v>
      </c>
      <c r="F21" s="84">
        <f>'[7]16'!I21</f>
        <v>147</v>
      </c>
      <c r="G21" s="84">
        <f>[22]Шаблон!$F21+[21]Шаблон!$D21</f>
        <v>58</v>
      </c>
      <c r="H21" s="57">
        <f t="shared" si="1"/>
        <v>39.455782312925166</v>
      </c>
      <c r="I21" s="84">
        <f>'[7]16'!L21</f>
        <v>53</v>
      </c>
      <c r="J21" s="84">
        <f>[22]Шаблон!$J21</f>
        <v>18</v>
      </c>
      <c r="K21" s="57">
        <f t="shared" si="2"/>
        <v>33.962264150943398</v>
      </c>
      <c r="L21" s="87">
        <f>'[7]15'!O21</f>
        <v>23</v>
      </c>
      <c r="M21" s="84">
        <f>[22]Шаблон!$K21+[22]Шаблон!$L21+[21]Шаблон!$G21</f>
        <v>30</v>
      </c>
      <c r="N21" s="57">
        <f t="shared" si="3"/>
        <v>130.43478260869566</v>
      </c>
      <c r="O21" s="84">
        <f>'[7]16'!R21</f>
        <v>280</v>
      </c>
      <c r="P21" s="46">
        <f>[22]Шаблон!$M21</f>
        <v>247</v>
      </c>
      <c r="Q21" s="57">
        <f t="shared" si="4"/>
        <v>88.214285714285708</v>
      </c>
      <c r="R21" s="46">
        <f>[21]Шаблон!$M21+[22]Шаблон!$P21</f>
        <v>132</v>
      </c>
      <c r="S21" s="84">
        <f>'[7]16'!V21</f>
        <v>94</v>
      </c>
      <c r="T21" s="46">
        <f>[22]Шаблон!$P21</f>
        <v>111</v>
      </c>
      <c r="U21" s="57">
        <f t="shared" si="5"/>
        <v>118.08510638297874</v>
      </c>
      <c r="V21" s="84">
        <f>'[7]16'!Y21</f>
        <v>80</v>
      </c>
      <c r="W21" s="46">
        <f>[22]Шаблон!$T21</f>
        <v>76</v>
      </c>
      <c r="X21" s="57">
        <f t="shared" si="6"/>
        <v>95</v>
      </c>
      <c r="Y21" s="29"/>
      <c r="Z21" s="32"/>
    </row>
    <row r="22" spans="1:26" s="33" customFormat="1" ht="18" customHeight="1" x14ac:dyDescent="0.25">
      <c r="A22" s="52" t="s">
        <v>38</v>
      </c>
      <c r="B22" s="84">
        <f>[21]Шаблон!$M22+[21]Шаблон!$K22-[21]Шаблон!$L22+[22]Шаблон!$D22</f>
        <v>371</v>
      </c>
      <c r="C22" s="84">
        <f>'[7]16'!F22</f>
        <v>440</v>
      </c>
      <c r="D22" s="84">
        <f>[22]Шаблон!$D22</f>
        <v>366</v>
      </c>
      <c r="E22" s="57">
        <f t="shared" si="0"/>
        <v>83.181818181818173</v>
      </c>
      <c r="F22" s="84">
        <f>'[7]16'!I22</f>
        <v>181</v>
      </c>
      <c r="G22" s="84">
        <f>[22]Шаблон!$F22+[21]Шаблон!$D22</f>
        <v>89</v>
      </c>
      <c r="H22" s="57">
        <f t="shared" si="1"/>
        <v>49.171270718232044</v>
      </c>
      <c r="I22" s="84">
        <f>'[7]16'!L22</f>
        <v>50</v>
      </c>
      <c r="J22" s="84">
        <f>[22]Шаблон!$J22</f>
        <v>1</v>
      </c>
      <c r="K22" s="57">
        <f t="shared" si="2"/>
        <v>2</v>
      </c>
      <c r="L22" s="87">
        <f>'[7]15'!O22</f>
        <v>1</v>
      </c>
      <c r="M22" s="84">
        <f>[22]Шаблон!$K22+[22]Шаблон!$L22+[21]Шаблон!$G22</f>
        <v>54</v>
      </c>
      <c r="N22" s="57">
        <f t="shared" si="3"/>
        <v>5400</v>
      </c>
      <c r="O22" s="84">
        <f>'[7]16'!R22</f>
        <v>435</v>
      </c>
      <c r="P22" s="46">
        <f>[22]Шаблон!$M22</f>
        <v>365</v>
      </c>
      <c r="Q22" s="57">
        <f t="shared" si="4"/>
        <v>83.908045977011497</v>
      </c>
      <c r="R22" s="46">
        <f>[21]Шаблон!$M22+[22]Шаблон!$P22</f>
        <v>133</v>
      </c>
      <c r="S22" s="84">
        <f>'[7]16'!V22</f>
        <v>131</v>
      </c>
      <c r="T22" s="46">
        <f>[22]Шаблон!$P22</f>
        <v>133</v>
      </c>
      <c r="U22" s="57">
        <f t="shared" si="5"/>
        <v>101.52671755725191</v>
      </c>
      <c r="V22" s="84">
        <f>'[7]16'!Y22</f>
        <v>107</v>
      </c>
      <c r="W22" s="46">
        <f>[22]Шаблон!$T22</f>
        <v>115</v>
      </c>
      <c r="X22" s="57">
        <f t="shared" si="6"/>
        <v>107.4766355140187</v>
      </c>
      <c r="Y22" s="29"/>
      <c r="Z22" s="32"/>
    </row>
    <row r="23" spans="1:26" s="33" customFormat="1" ht="18" customHeight="1" x14ac:dyDescent="0.25">
      <c r="A23" s="52" t="s">
        <v>39</v>
      </c>
      <c r="B23" s="84">
        <f>[21]Шаблон!$M23+[21]Шаблон!$K23-[21]Шаблон!$L23+[22]Шаблон!$D23</f>
        <v>488</v>
      </c>
      <c r="C23" s="84">
        <f>'[7]16'!F23</f>
        <v>529</v>
      </c>
      <c r="D23" s="84">
        <f>[22]Шаблон!$D23</f>
        <v>485</v>
      </c>
      <c r="E23" s="57">
        <f t="shared" si="0"/>
        <v>91.682419659735345</v>
      </c>
      <c r="F23" s="84">
        <f>'[7]16'!I23</f>
        <v>142</v>
      </c>
      <c r="G23" s="84">
        <f>[22]Шаблон!$F23+[21]Шаблон!$D23</f>
        <v>97</v>
      </c>
      <c r="H23" s="57">
        <f t="shared" si="1"/>
        <v>68.309859154929569</v>
      </c>
      <c r="I23" s="84">
        <f>'[7]16'!L23</f>
        <v>30</v>
      </c>
      <c r="J23" s="84">
        <f>[22]Шаблон!$J23</f>
        <v>0</v>
      </c>
      <c r="K23" s="57">
        <f t="shared" si="2"/>
        <v>0</v>
      </c>
      <c r="L23" s="87">
        <f>'[7]15'!O23</f>
        <v>15</v>
      </c>
      <c r="M23" s="84">
        <f>[22]Шаблон!$K23+[22]Шаблон!$L23+[21]Шаблон!$G23</f>
        <v>3</v>
      </c>
      <c r="N23" s="57">
        <f t="shared" si="3"/>
        <v>20</v>
      </c>
      <c r="O23" s="84">
        <f>'[7]16'!R23</f>
        <v>386</v>
      </c>
      <c r="P23" s="46">
        <f>[22]Шаблон!$M23</f>
        <v>279</v>
      </c>
      <c r="Q23" s="57">
        <f t="shared" si="4"/>
        <v>72.279792746113998</v>
      </c>
      <c r="R23" s="46">
        <f>[21]Шаблон!$M23+[22]Шаблон!$P23</f>
        <v>152</v>
      </c>
      <c r="S23" s="84">
        <f>'[7]16'!V23</f>
        <v>252</v>
      </c>
      <c r="T23" s="46">
        <f>[22]Шаблон!$P23</f>
        <v>152</v>
      </c>
      <c r="U23" s="57">
        <f t="shared" si="5"/>
        <v>60.317460317460316</v>
      </c>
      <c r="V23" s="84">
        <f>'[7]16'!Y23</f>
        <v>216</v>
      </c>
      <c r="W23" s="46">
        <f>[22]Шаблон!$T23</f>
        <v>111</v>
      </c>
      <c r="X23" s="57">
        <f t="shared" si="6"/>
        <v>51.388888888888886</v>
      </c>
      <c r="Y23" s="29"/>
      <c r="Z23" s="32"/>
    </row>
    <row r="24" spans="1:26" s="33" customFormat="1" ht="18" customHeight="1" x14ac:dyDescent="0.25">
      <c r="A24" s="52" t="s">
        <v>40</v>
      </c>
      <c r="B24" s="84">
        <f>[21]Шаблон!$M24+[21]Шаблон!$K24-[21]Шаблон!$L24+[22]Шаблон!$D24</f>
        <v>419</v>
      </c>
      <c r="C24" s="84">
        <f>'[7]16'!F24</f>
        <v>482</v>
      </c>
      <c r="D24" s="84">
        <f>[22]Шаблон!$D24</f>
        <v>412</v>
      </c>
      <c r="E24" s="57">
        <f t="shared" si="0"/>
        <v>85.477178423236509</v>
      </c>
      <c r="F24" s="84">
        <f>'[7]16'!I24</f>
        <v>203</v>
      </c>
      <c r="G24" s="84">
        <f>[22]Шаблон!$F24+[21]Шаблон!$D24</f>
        <v>96</v>
      </c>
      <c r="H24" s="57">
        <f t="shared" si="1"/>
        <v>47.290640394088669</v>
      </c>
      <c r="I24" s="84">
        <f>'[7]16'!L24</f>
        <v>38</v>
      </c>
      <c r="J24" s="84">
        <f>[22]Шаблон!$J24</f>
        <v>54</v>
      </c>
      <c r="K24" s="57">
        <f t="shared" si="2"/>
        <v>142.10526315789474</v>
      </c>
      <c r="L24" s="87">
        <f>'[7]15'!O24</f>
        <v>44</v>
      </c>
      <c r="M24" s="84">
        <f>[22]Шаблон!$K24+[22]Шаблон!$L24+[21]Шаблон!$G24</f>
        <v>23</v>
      </c>
      <c r="N24" s="57">
        <f t="shared" si="3"/>
        <v>52.272727272727273</v>
      </c>
      <c r="O24" s="84">
        <f>'[7]16'!R24</f>
        <v>410</v>
      </c>
      <c r="P24" s="46">
        <f>[22]Шаблон!$M24</f>
        <v>343</v>
      </c>
      <c r="Q24" s="57">
        <f t="shared" si="4"/>
        <v>83.658536585365852</v>
      </c>
      <c r="R24" s="46">
        <f>[21]Шаблон!$M24+[22]Шаблон!$P24</f>
        <v>150</v>
      </c>
      <c r="S24" s="84">
        <f>'[7]16'!V24</f>
        <v>173</v>
      </c>
      <c r="T24" s="46">
        <f>[22]Шаблон!$P24</f>
        <v>149</v>
      </c>
      <c r="U24" s="57">
        <f t="shared" si="5"/>
        <v>86.127167630057798</v>
      </c>
      <c r="V24" s="84">
        <f>'[7]16'!Y24</f>
        <v>149</v>
      </c>
      <c r="W24" s="46">
        <f>[22]Шаблон!$T24</f>
        <v>106</v>
      </c>
      <c r="X24" s="57">
        <f t="shared" si="6"/>
        <v>71.140939597315437</v>
      </c>
      <c r="Y24" s="29"/>
      <c r="Z24" s="32"/>
    </row>
    <row r="25" spans="1:26" s="33" customFormat="1" ht="18" customHeight="1" x14ac:dyDescent="0.25">
      <c r="A25" s="53" t="s">
        <v>41</v>
      </c>
      <c r="B25" s="84">
        <f>[21]Шаблон!$M25+[21]Шаблон!$K25-[21]Шаблон!$L25+[22]Шаблон!$D25</f>
        <v>282</v>
      </c>
      <c r="C25" s="84">
        <f>'[7]16'!F25</f>
        <v>654</v>
      </c>
      <c r="D25" s="84">
        <f>[22]Шаблон!$D25</f>
        <v>240</v>
      </c>
      <c r="E25" s="57">
        <f t="shared" si="0"/>
        <v>36.697247706422019</v>
      </c>
      <c r="F25" s="84">
        <f>'[7]16'!I25</f>
        <v>219</v>
      </c>
      <c r="G25" s="84">
        <f>[22]Шаблон!$F25+[21]Шаблон!$D25</f>
        <v>39</v>
      </c>
      <c r="H25" s="57">
        <f t="shared" si="1"/>
        <v>17.80821917808219</v>
      </c>
      <c r="I25" s="84">
        <f>'[7]16'!L25</f>
        <v>69</v>
      </c>
      <c r="J25" s="84">
        <f>[22]Шаблон!$J25</f>
        <v>29</v>
      </c>
      <c r="K25" s="57">
        <f t="shared" si="2"/>
        <v>42.028985507246375</v>
      </c>
      <c r="L25" s="87">
        <f>'[7]15'!O25</f>
        <v>59</v>
      </c>
      <c r="M25" s="84">
        <f>[22]Шаблон!$K25+[22]Шаблон!$L25+[21]Шаблон!$G25</f>
        <v>0</v>
      </c>
      <c r="N25" s="57">
        <f t="shared" si="3"/>
        <v>0</v>
      </c>
      <c r="O25" s="84">
        <f>'[7]16'!R25</f>
        <v>612</v>
      </c>
      <c r="P25" s="46">
        <f>[22]Шаблон!$M25</f>
        <v>126</v>
      </c>
      <c r="Q25" s="57">
        <f t="shared" si="4"/>
        <v>20.588235294117645</v>
      </c>
      <c r="R25" s="46">
        <f>[21]Шаблон!$M25+[22]Шаблон!$P25</f>
        <v>0</v>
      </c>
      <c r="S25" s="84">
        <f>'[7]16'!V25</f>
        <v>146</v>
      </c>
      <c r="T25" s="46">
        <f>[22]Шаблон!$P25</f>
        <v>0</v>
      </c>
      <c r="U25" s="57">
        <f t="shared" si="5"/>
        <v>0</v>
      </c>
      <c r="V25" s="84">
        <f>'[7]16'!Y25</f>
        <v>117</v>
      </c>
      <c r="W25" s="46">
        <f>[22]Шаблон!$T25</f>
        <v>0</v>
      </c>
      <c r="X25" s="57">
        <f t="shared" si="6"/>
        <v>0</v>
      </c>
      <c r="Y25" s="29"/>
      <c r="Z25" s="32"/>
    </row>
    <row r="26" spans="1:26" s="33" customFormat="1" ht="18" customHeight="1" x14ac:dyDescent="0.25">
      <c r="A26" s="52" t="s">
        <v>42</v>
      </c>
      <c r="B26" s="84">
        <f>[21]Шаблон!$M26+[21]Шаблон!$K26-[21]Шаблон!$L26+[22]Шаблон!$D26</f>
        <v>1154</v>
      </c>
      <c r="C26" s="84">
        <f>'[7]16'!F26</f>
        <v>678</v>
      </c>
      <c r="D26" s="84">
        <f>[22]Шаблон!$D26</f>
        <v>902</v>
      </c>
      <c r="E26" s="57">
        <f t="shared" si="0"/>
        <v>133.03834808259586</v>
      </c>
      <c r="F26" s="84">
        <f>'[7]16'!I26</f>
        <v>200</v>
      </c>
      <c r="G26" s="84">
        <f>[22]Шаблон!$F26+[21]Шаблон!$D26</f>
        <v>203</v>
      </c>
      <c r="H26" s="57">
        <f t="shared" si="1"/>
        <v>101.49999999999999</v>
      </c>
      <c r="I26" s="84">
        <f>'[7]16'!L26</f>
        <v>28</v>
      </c>
      <c r="J26" s="84">
        <f>[22]Шаблон!$J26</f>
        <v>39</v>
      </c>
      <c r="K26" s="57">
        <f t="shared" si="2"/>
        <v>139.28571428571428</v>
      </c>
      <c r="L26" s="87">
        <f>'[7]15'!O26</f>
        <v>99</v>
      </c>
      <c r="M26" s="84">
        <f>[22]Шаблон!$K26+[22]Шаблон!$L26+[21]Шаблон!$G26</f>
        <v>46</v>
      </c>
      <c r="N26" s="57">
        <f t="shared" si="3"/>
        <v>46.464646464646464</v>
      </c>
      <c r="O26" s="84">
        <f>'[7]16'!R26</f>
        <v>516</v>
      </c>
      <c r="P26" s="46">
        <f>[22]Шаблон!$M26</f>
        <v>869</v>
      </c>
      <c r="Q26" s="57">
        <f t="shared" si="4"/>
        <v>168.41085271317831</v>
      </c>
      <c r="R26" s="46">
        <f>[21]Шаблон!$M26+[22]Шаблон!$P26</f>
        <v>383</v>
      </c>
      <c r="S26" s="84">
        <f>'[7]16'!V26</f>
        <v>198</v>
      </c>
      <c r="T26" s="46">
        <f>[22]Шаблон!$P26</f>
        <v>323</v>
      </c>
      <c r="U26" s="57">
        <f t="shared" si="5"/>
        <v>163.13131313131314</v>
      </c>
      <c r="V26" s="84">
        <f>'[7]16'!Y26</f>
        <v>154</v>
      </c>
      <c r="W26" s="46">
        <f>[22]Шаблон!$T26</f>
        <v>288</v>
      </c>
      <c r="X26" s="57">
        <f t="shared" si="6"/>
        <v>187.012987012987</v>
      </c>
      <c r="Y26" s="29"/>
      <c r="Z26" s="32"/>
    </row>
    <row r="27" spans="1:26" s="33" customFormat="1" ht="18" customHeight="1" x14ac:dyDescent="0.25">
      <c r="A27" s="52" t="s">
        <v>43</v>
      </c>
      <c r="B27" s="84">
        <f>[21]Шаблон!$M27+[21]Шаблон!$K27-[21]Шаблон!$L27+[22]Шаблон!$D27</f>
        <v>704</v>
      </c>
      <c r="C27" s="84">
        <f>'[7]16'!F27</f>
        <v>674</v>
      </c>
      <c r="D27" s="84">
        <f>[22]Шаблон!$D27</f>
        <v>667</v>
      </c>
      <c r="E27" s="57">
        <f t="shared" si="0"/>
        <v>98.961424332344222</v>
      </c>
      <c r="F27" s="84">
        <f>'[7]16'!I27</f>
        <v>265</v>
      </c>
      <c r="G27" s="84">
        <f>[22]Шаблон!$F27+[21]Шаблон!$D27</f>
        <v>191</v>
      </c>
      <c r="H27" s="57">
        <f t="shared" si="1"/>
        <v>72.075471698113205</v>
      </c>
      <c r="I27" s="84">
        <f>'[7]16'!L27</f>
        <v>82</v>
      </c>
      <c r="J27" s="84">
        <f>[22]Шаблон!$J27</f>
        <v>78</v>
      </c>
      <c r="K27" s="57">
        <f t="shared" si="2"/>
        <v>95.121951219512198</v>
      </c>
      <c r="L27" s="87">
        <f>'[7]15'!O27</f>
        <v>120</v>
      </c>
      <c r="M27" s="84">
        <f>[22]Шаблон!$K27+[22]Шаблон!$L27+[21]Шаблон!$G27</f>
        <v>57</v>
      </c>
      <c r="N27" s="57">
        <f t="shared" si="3"/>
        <v>47.5</v>
      </c>
      <c r="O27" s="84">
        <f>'[7]16'!R27</f>
        <v>655</v>
      </c>
      <c r="P27" s="46">
        <f>[22]Шаблон!$M27</f>
        <v>645</v>
      </c>
      <c r="Q27" s="57">
        <f t="shared" si="4"/>
        <v>98.473282442748086</v>
      </c>
      <c r="R27" s="46">
        <f>[21]Шаблон!$M27+[22]Шаблон!$P27</f>
        <v>210</v>
      </c>
      <c r="S27" s="84">
        <f>'[7]16'!V27</f>
        <v>207</v>
      </c>
      <c r="T27" s="46">
        <f>[22]Шаблон!$P27</f>
        <v>209</v>
      </c>
      <c r="U27" s="57">
        <f t="shared" si="5"/>
        <v>100.96618357487924</v>
      </c>
      <c r="V27" s="84">
        <f>'[7]16'!Y27</f>
        <v>163</v>
      </c>
      <c r="W27" s="46">
        <f>[22]Шаблон!$T27</f>
        <v>191</v>
      </c>
      <c r="X27" s="57">
        <f t="shared" si="6"/>
        <v>117.17791411042944</v>
      </c>
      <c r="Y27" s="29"/>
      <c r="Z27" s="32"/>
    </row>
    <row r="28" spans="1:26" s="33" customFormat="1" ht="18" customHeight="1" x14ac:dyDescent="0.25">
      <c r="A28" s="54" t="s">
        <v>44</v>
      </c>
      <c r="B28" s="84">
        <f>[21]Шаблон!$M28+[21]Шаблон!$K28-[21]Шаблон!$L28+[22]Шаблон!$D28</f>
        <v>654</v>
      </c>
      <c r="C28" s="84">
        <f>'[7]16'!F28</f>
        <v>672</v>
      </c>
      <c r="D28" s="84">
        <f>[22]Шаблон!$D28</f>
        <v>597</v>
      </c>
      <c r="E28" s="57">
        <f t="shared" si="0"/>
        <v>88.839285714285708</v>
      </c>
      <c r="F28" s="84">
        <f>'[7]16'!I28</f>
        <v>351</v>
      </c>
      <c r="G28" s="84">
        <f>[22]Шаблон!$F28+[21]Шаблон!$D28</f>
        <v>131</v>
      </c>
      <c r="H28" s="57">
        <f t="shared" si="1"/>
        <v>37.32193732193732</v>
      </c>
      <c r="I28" s="84">
        <f>'[7]16'!L28</f>
        <v>60</v>
      </c>
      <c r="J28" s="84">
        <f>[22]Шаблон!$J28</f>
        <v>24</v>
      </c>
      <c r="K28" s="57">
        <f t="shared" si="2"/>
        <v>40</v>
      </c>
      <c r="L28" s="87">
        <f>'[7]15'!O28</f>
        <v>74</v>
      </c>
      <c r="M28" s="84">
        <f>[22]Шаблон!$K28+[22]Шаблон!$L28+[21]Шаблон!$G28</f>
        <v>27</v>
      </c>
      <c r="N28" s="57">
        <f t="shared" si="3"/>
        <v>36.486486486486484</v>
      </c>
      <c r="O28" s="84">
        <f>'[7]16'!R28</f>
        <v>665</v>
      </c>
      <c r="P28" s="46">
        <f>[22]Шаблон!$M28</f>
        <v>582</v>
      </c>
      <c r="Q28" s="57">
        <f t="shared" si="4"/>
        <v>87.518796992481214</v>
      </c>
      <c r="R28" s="46">
        <f>[21]Шаблон!$M28+[22]Шаблон!$P28</f>
        <v>226</v>
      </c>
      <c r="S28" s="84">
        <f>'[7]16'!V28</f>
        <v>192</v>
      </c>
      <c r="T28" s="46">
        <f>[22]Шаблон!$P28</f>
        <v>217</v>
      </c>
      <c r="U28" s="57">
        <f t="shared" si="5"/>
        <v>113.02083333333333</v>
      </c>
      <c r="V28" s="84">
        <f>'[7]16'!Y28</f>
        <v>165</v>
      </c>
      <c r="W28" s="46">
        <f>[22]Шаблон!$T28</f>
        <v>181</v>
      </c>
      <c r="X28" s="57">
        <f t="shared" si="6"/>
        <v>109.69696969696969</v>
      </c>
      <c r="Y28" s="29"/>
      <c r="Z28" s="32"/>
    </row>
    <row r="29" spans="1:26" ht="51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06" t="s">
        <v>75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L3:N3"/>
    <mergeCell ref="V3:X3"/>
    <mergeCell ref="X4:X5"/>
    <mergeCell ref="T4:T5"/>
    <mergeCell ref="U4:U5"/>
    <mergeCell ref="R4:R5"/>
    <mergeCell ref="N4:N5"/>
    <mergeCell ref="O4:O5"/>
    <mergeCell ref="P4:P5"/>
    <mergeCell ref="Q4:Q5"/>
    <mergeCell ref="B1:K1"/>
    <mergeCell ref="E4:E5"/>
    <mergeCell ref="L29:X29"/>
    <mergeCell ref="O3:Q3"/>
    <mergeCell ref="S3:U3"/>
    <mergeCell ref="S4:S5"/>
    <mergeCell ref="L4:L5"/>
    <mergeCell ref="M4:M5"/>
    <mergeCell ref="T1:U1"/>
    <mergeCell ref="W4:W5"/>
    <mergeCell ref="H4:H5"/>
    <mergeCell ref="I4:I5"/>
    <mergeCell ref="J4:J5"/>
    <mergeCell ref="V4:V5"/>
    <mergeCell ref="T2:U2"/>
    <mergeCell ref="V2:W2"/>
    <mergeCell ref="A3:A5"/>
    <mergeCell ref="C3:E3"/>
    <mergeCell ref="F3:H3"/>
    <mergeCell ref="I3:K3"/>
    <mergeCell ref="B4:B5"/>
    <mergeCell ref="C4:C5"/>
    <mergeCell ref="D4:D5"/>
    <mergeCell ref="K4:K5"/>
    <mergeCell ref="F4:F5"/>
    <mergeCell ref="G4:G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J7" activePane="bottomRight" state="frozen"/>
      <selection activeCell="A4" sqref="A4:A6"/>
      <selection pane="topRight" activeCell="A4" sqref="A4:A6"/>
      <selection pane="bottomLeft" activeCell="A4" sqref="A4:A6"/>
      <selection pane="bottomRight" activeCell="Z11" sqref="Z11"/>
    </sheetView>
  </sheetViews>
  <sheetFormatPr defaultRowHeight="14.25" x14ac:dyDescent="0.2"/>
  <cols>
    <col min="1" max="1" width="29.140625" style="37" customWidth="1"/>
    <col min="2" max="2" width="15.28515625" style="37" customWidth="1"/>
    <col min="3" max="3" width="9.7109375" style="37" customWidth="1"/>
    <col min="4" max="4" width="10" style="37" customWidth="1"/>
    <col min="5" max="5" width="7.42578125" style="37" customWidth="1"/>
    <col min="6" max="6" width="9" style="37" customWidth="1"/>
    <col min="7" max="7" width="8.28515625" style="37" customWidth="1"/>
    <col min="8" max="8" width="8.7109375" style="37" customWidth="1"/>
    <col min="9" max="9" width="11" style="37" customWidth="1"/>
    <col min="10" max="10" width="10.7109375" style="37" customWidth="1"/>
    <col min="11" max="11" width="9" style="37" customWidth="1"/>
    <col min="12" max="13" width="7.7109375" style="37" customWidth="1"/>
    <col min="14" max="14" width="8.140625" style="37" customWidth="1"/>
    <col min="15" max="15" width="7" style="37" customWidth="1"/>
    <col min="16" max="16" width="8.28515625" style="37" customWidth="1"/>
    <col min="17" max="17" width="8.140625" style="37" customWidth="1"/>
    <col min="18" max="18" width="15.140625" style="37" customWidth="1"/>
    <col min="19" max="19" width="8.28515625" style="37" customWidth="1"/>
    <col min="20" max="20" width="8.42578125" style="37" customWidth="1"/>
    <col min="21" max="21" width="7.5703125" style="37" customWidth="1"/>
    <col min="22" max="22" width="7.42578125" style="37" customWidth="1"/>
    <col min="23" max="23" width="8" style="37" customWidth="1"/>
    <col min="24" max="16384" width="9.140625" style="37"/>
  </cols>
  <sheetData>
    <row r="1" spans="1:28" s="22" customFormat="1" ht="80.25" customHeight="1" x14ac:dyDescent="0.35">
      <c r="B1" s="112" t="s">
        <v>85</v>
      </c>
      <c r="C1" s="113"/>
      <c r="D1" s="113"/>
      <c r="E1" s="113"/>
      <c r="F1" s="113"/>
      <c r="G1" s="113"/>
      <c r="H1" s="113"/>
      <c r="I1" s="113"/>
      <c r="J1" s="113"/>
      <c r="K1" s="113"/>
      <c r="L1" s="21"/>
      <c r="M1" s="21"/>
      <c r="N1" s="21"/>
      <c r="O1" s="21"/>
      <c r="P1" s="21"/>
      <c r="Q1" s="21"/>
      <c r="R1" s="21"/>
      <c r="S1" s="21"/>
      <c r="T1" s="115"/>
      <c r="U1" s="115"/>
      <c r="V1" s="41"/>
      <c r="X1" s="47" t="s">
        <v>12</v>
      </c>
    </row>
    <row r="2" spans="1:28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07"/>
      <c r="U2" s="107"/>
      <c r="V2" s="114" t="s">
        <v>5</v>
      </c>
      <c r="W2" s="114"/>
    </row>
    <row r="3" spans="1:28" s="26" customFormat="1" ht="61.5" customHeight="1" x14ac:dyDescent="0.25">
      <c r="A3" s="108"/>
      <c r="B3" s="92" t="s">
        <v>80</v>
      </c>
      <c r="C3" s="109" t="s">
        <v>17</v>
      </c>
      <c r="D3" s="109"/>
      <c r="E3" s="109"/>
      <c r="F3" s="109" t="s">
        <v>57</v>
      </c>
      <c r="G3" s="109"/>
      <c r="H3" s="109"/>
      <c r="I3" s="109" t="s">
        <v>7</v>
      </c>
      <c r="J3" s="109"/>
      <c r="K3" s="109"/>
      <c r="L3" s="109" t="s">
        <v>8</v>
      </c>
      <c r="M3" s="109"/>
      <c r="N3" s="109"/>
      <c r="O3" s="116" t="s">
        <v>6</v>
      </c>
      <c r="P3" s="117"/>
      <c r="Q3" s="118"/>
      <c r="R3" s="88" t="s">
        <v>74</v>
      </c>
      <c r="S3" s="109" t="s">
        <v>9</v>
      </c>
      <c r="T3" s="109"/>
      <c r="U3" s="109"/>
      <c r="V3" s="109" t="s">
        <v>10</v>
      </c>
      <c r="W3" s="109"/>
      <c r="X3" s="109"/>
    </row>
    <row r="4" spans="1:28" s="27" customFormat="1" ht="15.75" customHeight="1" x14ac:dyDescent="0.25">
      <c r="A4" s="108"/>
      <c r="B4" s="110" t="s">
        <v>79</v>
      </c>
      <c r="C4" s="110" t="s">
        <v>22</v>
      </c>
      <c r="D4" s="110" t="s">
        <v>79</v>
      </c>
      <c r="E4" s="111" t="s">
        <v>2</v>
      </c>
      <c r="F4" s="110" t="s">
        <v>22</v>
      </c>
      <c r="G4" s="110" t="s">
        <v>79</v>
      </c>
      <c r="H4" s="111" t="s">
        <v>2</v>
      </c>
      <c r="I4" s="110" t="s">
        <v>22</v>
      </c>
      <c r="J4" s="110" t="s">
        <v>79</v>
      </c>
      <c r="K4" s="111" t="s">
        <v>2</v>
      </c>
      <c r="L4" s="110" t="s">
        <v>22</v>
      </c>
      <c r="M4" s="110" t="s">
        <v>79</v>
      </c>
      <c r="N4" s="111" t="s">
        <v>2</v>
      </c>
      <c r="O4" s="110" t="s">
        <v>22</v>
      </c>
      <c r="P4" s="110" t="s">
        <v>79</v>
      </c>
      <c r="Q4" s="111" t="s">
        <v>2</v>
      </c>
      <c r="R4" s="110" t="s">
        <v>79</v>
      </c>
      <c r="S4" s="110" t="s">
        <v>22</v>
      </c>
      <c r="T4" s="110" t="s">
        <v>79</v>
      </c>
      <c r="U4" s="111" t="s">
        <v>2</v>
      </c>
      <c r="V4" s="110" t="s">
        <v>22</v>
      </c>
      <c r="W4" s="110" t="s">
        <v>79</v>
      </c>
      <c r="X4" s="111" t="s">
        <v>2</v>
      </c>
    </row>
    <row r="5" spans="1:28" s="27" customFormat="1" ht="4.5" customHeight="1" x14ac:dyDescent="0.25">
      <c r="A5" s="108"/>
      <c r="B5" s="110"/>
      <c r="C5" s="110"/>
      <c r="D5" s="110"/>
      <c r="E5" s="111"/>
      <c r="F5" s="110"/>
      <c r="G5" s="110"/>
      <c r="H5" s="111"/>
      <c r="I5" s="110"/>
      <c r="J5" s="110"/>
      <c r="K5" s="111"/>
      <c r="L5" s="110"/>
      <c r="M5" s="110"/>
      <c r="N5" s="111"/>
      <c r="O5" s="110"/>
      <c r="P5" s="110"/>
      <c r="Q5" s="111"/>
      <c r="R5" s="110"/>
      <c r="S5" s="110"/>
      <c r="T5" s="110"/>
      <c r="U5" s="111"/>
      <c r="V5" s="110"/>
      <c r="W5" s="110"/>
      <c r="X5" s="111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4924</v>
      </c>
      <c r="C7" s="28">
        <f>SUM(C8:C28)</f>
        <v>5736</v>
      </c>
      <c r="D7" s="28">
        <f>SUM(D8:D28)</f>
        <v>4712</v>
      </c>
      <c r="E7" s="56">
        <f>IF(C7=0,0,D7/C7)*100</f>
        <v>82.147838214783818</v>
      </c>
      <c r="F7" s="28">
        <f>SUM(F8:F28)</f>
        <v>1178</v>
      </c>
      <c r="G7" s="28">
        <f>SUM(G8:G28)</f>
        <v>601</v>
      </c>
      <c r="H7" s="56">
        <f>IF(F7=0,0,G7/F7)*100</f>
        <v>51.018675721561969</v>
      </c>
      <c r="I7" s="28">
        <f>SUM(I8:I28)</f>
        <v>204</v>
      </c>
      <c r="J7" s="28">
        <f>SUM(J8:J28)</f>
        <v>112</v>
      </c>
      <c r="K7" s="56">
        <f>IF(I7=0,0,J7/I7)*100</f>
        <v>54.901960784313729</v>
      </c>
      <c r="L7" s="86">
        <f>SUM(L8:L28)</f>
        <v>162</v>
      </c>
      <c r="M7" s="28">
        <f>SUM(M8:M28)</f>
        <v>123</v>
      </c>
      <c r="N7" s="56">
        <f>IF(L7=0,0,M7/L7)*100</f>
        <v>75.925925925925924</v>
      </c>
      <c r="O7" s="28">
        <f>SUM(O8:O28)</f>
        <v>4912</v>
      </c>
      <c r="P7" s="28">
        <f>SUM(P8:P28)</f>
        <v>4390</v>
      </c>
      <c r="Q7" s="56">
        <f>IF(O7=0,0,P7/O7)*100</f>
        <v>89.372964169381106</v>
      </c>
      <c r="R7" s="28">
        <f>SUM(R8:R28)</f>
        <v>1715</v>
      </c>
      <c r="S7" s="28">
        <f>SUM(S8:S28)</f>
        <v>1983</v>
      </c>
      <c r="T7" s="28">
        <f>SUM(T8:T28)</f>
        <v>1673</v>
      </c>
      <c r="U7" s="56">
        <f>IF(S7=0,0,T7/S7)*100</f>
        <v>84.367120524457889</v>
      </c>
      <c r="V7" s="28">
        <f>SUM(V8:V28)</f>
        <v>1596</v>
      </c>
      <c r="W7" s="28">
        <f>SUM(W8:W28)</f>
        <v>1417</v>
      </c>
      <c r="X7" s="56">
        <f>IF(V7=0,0,W7/V7)*100</f>
        <v>88.784461152882216</v>
      </c>
      <c r="Y7" s="29"/>
      <c r="AB7" s="33"/>
    </row>
    <row r="8" spans="1:28" s="33" customFormat="1" ht="18" customHeight="1" x14ac:dyDescent="0.25">
      <c r="A8" s="51" t="s">
        <v>24</v>
      </c>
      <c r="B8" s="31">
        <f>[5]Шаблон!$M8+[5]Шаблон!$K8-[5]Шаблон!$L8+[6]Шаблон!$D8</f>
        <v>176</v>
      </c>
      <c r="C8" s="31">
        <f>'[7]2'!F8</f>
        <v>222</v>
      </c>
      <c r="D8" s="31">
        <f>[6]Шаблон!$D8</f>
        <v>176</v>
      </c>
      <c r="E8" s="57">
        <f t="shared" ref="E8:E28" si="0">IF(C8=0,0,D8/C8)*100</f>
        <v>79.27927927927928</v>
      </c>
      <c r="F8" s="31">
        <f>'[7]2'!I8</f>
        <v>41</v>
      </c>
      <c r="G8" s="31">
        <f>[6]Шаблон!$F8+[5]Шаблон!$D8</f>
        <v>34</v>
      </c>
      <c r="H8" s="57">
        <f t="shared" ref="H8:H28" si="1">IF(F8=0,0,G8/F8)*100</f>
        <v>82.926829268292678</v>
      </c>
      <c r="I8" s="31">
        <f>'[7]2'!L8</f>
        <v>7</v>
      </c>
      <c r="J8" s="31">
        <f>[6]Шаблон!$J8</f>
        <v>4</v>
      </c>
      <c r="K8" s="57">
        <f t="shared" ref="K8:K28" si="2">IF(I8=0,0,J8/I8)*100</f>
        <v>57.142857142857139</v>
      </c>
      <c r="L8" s="87">
        <f>'[7]2'!O8</f>
        <v>7</v>
      </c>
      <c r="M8" s="31">
        <f>[6]Шаблон!$K8+[6]Шаблон!$L8+[5]Шаблон!$G8</f>
        <v>3</v>
      </c>
      <c r="N8" s="57">
        <f t="shared" ref="N8:N28" si="3">IF(L8=0,0,M8/L8)*100</f>
        <v>42.857142857142854</v>
      </c>
      <c r="O8" s="91">
        <f>'[7]2'!R8</f>
        <v>213</v>
      </c>
      <c r="P8" s="46">
        <f>'[8]1'!$D11</f>
        <v>173</v>
      </c>
      <c r="Q8" s="57">
        <f t="shared" ref="Q8:Q28" si="4">IF(O8=0,0,P8/O8)*100</f>
        <v>81.220657276995297</v>
      </c>
      <c r="R8" s="46">
        <f>[6]Шаблон!$P8+[5]Шаблон!$M8</f>
        <v>56</v>
      </c>
      <c r="S8" s="31">
        <f>'[7]2'!V8</f>
        <v>88</v>
      </c>
      <c r="T8" s="46">
        <f>[6]Шаблон!$P8</f>
        <v>56</v>
      </c>
      <c r="U8" s="57">
        <f t="shared" ref="U8:U28" si="5">IF(S8=0,0,T8/S8)*100</f>
        <v>63.636363636363633</v>
      </c>
      <c r="V8" s="31">
        <f>'[7]2'!Y8</f>
        <v>78</v>
      </c>
      <c r="W8" s="46">
        <f>[6]Шаблон!$T8</f>
        <v>52</v>
      </c>
      <c r="X8" s="57">
        <f t="shared" ref="X8:X28" si="6">IF(V8=0,0,W8/V8)*100</f>
        <v>66.666666666666657</v>
      </c>
      <c r="Y8" s="29"/>
      <c r="Z8" s="32"/>
    </row>
    <row r="9" spans="1:28" s="34" customFormat="1" ht="18" customHeight="1" x14ac:dyDescent="0.25">
      <c r="A9" s="52" t="s">
        <v>25</v>
      </c>
      <c r="B9" s="84">
        <f>[5]Шаблон!$M9+[5]Шаблон!$K9-[5]Шаблон!$L9+[6]Шаблон!$D9</f>
        <v>86</v>
      </c>
      <c r="C9" s="84">
        <f>'[7]2'!F9</f>
        <v>130</v>
      </c>
      <c r="D9" s="84">
        <f>[6]Шаблон!$D9</f>
        <v>85</v>
      </c>
      <c r="E9" s="57">
        <f t="shared" si="0"/>
        <v>65.384615384615387</v>
      </c>
      <c r="F9" s="84">
        <f>'[7]2'!I9</f>
        <v>30</v>
      </c>
      <c r="G9" s="84">
        <f>[6]Шаблон!$F9+[5]Шаблон!$D9</f>
        <v>19</v>
      </c>
      <c r="H9" s="57">
        <f t="shared" si="1"/>
        <v>63.333333333333329</v>
      </c>
      <c r="I9" s="84">
        <f>'[7]2'!L9</f>
        <v>3</v>
      </c>
      <c r="J9" s="84">
        <f>[6]Шаблон!$J9</f>
        <v>1</v>
      </c>
      <c r="K9" s="57">
        <f t="shared" si="2"/>
        <v>33.333333333333329</v>
      </c>
      <c r="L9" s="87">
        <f>'[7]2'!O9</f>
        <v>8</v>
      </c>
      <c r="M9" s="84">
        <f>[6]Шаблон!$K9+[6]Шаблон!$L9+[5]Шаблон!$G9</f>
        <v>7</v>
      </c>
      <c r="N9" s="57">
        <f t="shared" si="3"/>
        <v>87.5</v>
      </c>
      <c r="O9" s="91">
        <f>'[7]2'!R9</f>
        <v>106</v>
      </c>
      <c r="P9" s="46">
        <f>'[8]1'!$D12</f>
        <v>73</v>
      </c>
      <c r="Q9" s="57">
        <f t="shared" si="4"/>
        <v>68.867924528301884</v>
      </c>
      <c r="R9" s="46">
        <f>[6]Шаблон!$P9+[5]Шаблон!$M9</f>
        <v>30</v>
      </c>
      <c r="S9" s="84">
        <f>'[7]2'!V9</f>
        <v>44</v>
      </c>
      <c r="T9" s="46">
        <f>[6]Шаблон!$P9</f>
        <v>30</v>
      </c>
      <c r="U9" s="57">
        <f t="shared" si="5"/>
        <v>68.181818181818173</v>
      </c>
      <c r="V9" s="84">
        <f>'[7]2'!Y9</f>
        <v>40</v>
      </c>
      <c r="W9" s="46">
        <f>[6]Шаблон!$T9</f>
        <v>26</v>
      </c>
      <c r="X9" s="57">
        <f t="shared" si="6"/>
        <v>65</v>
      </c>
      <c r="Y9" s="29"/>
      <c r="Z9" s="32"/>
    </row>
    <row r="10" spans="1:28" s="33" customFormat="1" ht="18" customHeight="1" x14ac:dyDescent="0.25">
      <c r="A10" s="52" t="s">
        <v>26</v>
      </c>
      <c r="B10" s="84">
        <f>[5]Шаблон!$M10+[5]Шаблон!$K10-[5]Шаблон!$L10+[6]Шаблон!$D10</f>
        <v>118</v>
      </c>
      <c r="C10" s="84">
        <f>'[7]2'!F10</f>
        <v>92</v>
      </c>
      <c r="D10" s="84">
        <f>[6]Шаблон!$D10</f>
        <v>114</v>
      </c>
      <c r="E10" s="57">
        <f t="shared" si="0"/>
        <v>123.91304347826086</v>
      </c>
      <c r="F10" s="84">
        <f>'[7]2'!I10</f>
        <v>18</v>
      </c>
      <c r="G10" s="84">
        <f>[6]Шаблон!$F10+[5]Шаблон!$D10</f>
        <v>18</v>
      </c>
      <c r="H10" s="57">
        <f t="shared" si="1"/>
        <v>100</v>
      </c>
      <c r="I10" s="84">
        <f>'[7]2'!L10</f>
        <v>0</v>
      </c>
      <c r="J10" s="84">
        <f>[6]Шаблон!$J10</f>
        <v>5</v>
      </c>
      <c r="K10" s="57">
        <f t="shared" si="2"/>
        <v>0</v>
      </c>
      <c r="L10" s="87">
        <f>'[7]2'!O10</f>
        <v>1</v>
      </c>
      <c r="M10" s="84">
        <f>[6]Шаблон!$K10+[6]Шаблон!$L10+[5]Шаблон!$G10</f>
        <v>0</v>
      </c>
      <c r="N10" s="57">
        <f t="shared" si="3"/>
        <v>0</v>
      </c>
      <c r="O10" s="91">
        <f>'[7]2'!R10</f>
        <v>87</v>
      </c>
      <c r="P10" s="46">
        <f>'[8]1'!$D13</f>
        <v>106</v>
      </c>
      <c r="Q10" s="57">
        <f t="shared" si="4"/>
        <v>121.83908045977012</v>
      </c>
      <c r="R10" s="46">
        <f>[6]Шаблон!$P10+[5]Шаблон!$M10</f>
        <v>46</v>
      </c>
      <c r="S10" s="84">
        <f>'[7]2'!V10</f>
        <v>43</v>
      </c>
      <c r="T10" s="46">
        <f>[6]Шаблон!$P10</f>
        <v>45</v>
      </c>
      <c r="U10" s="57">
        <f t="shared" si="5"/>
        <v>104.65116279069768</v>
      </c>
      <c r="V10" s="84">
        <f>'[7]2'!Y10</f>
        <v>35</v>
      </c>
      <c r="W10" s="46">
        <f>[6]Шаблон!$T10</f>
        <v>39</v>
      </c>
      <c r="X10" s="57">
        <f t="shared" si="6"/>
        <v>111.42857142857143</v>
      </c>
      <c r="Y10" s="29"/>
      <c r="Z10" s="32"/>
    </row>
    <row r="11" spans="1:28" s="33" customFormat="1" ht="18" customHeight="1" x14ac:dyDescent="0.25">
      <c r="A11" s="52" t="s">
        <v>27</v>
      </c>
      <c r="B11" s="84">
        <f>[5]Шаблон!$M11+[5]Шаблон!$K11-[5]Шаблон!$L11+[6]Шаблон!$D11</f>
        <v>166</v>
      </c>
      <c r="C11" s="84">
        <f>'[7]2'!F11</f>
        <v>197</v>
      </c>
      <c r="D11" s="84">
        <f>[6]Шаблон!$D11</f>
        <v>165</v>
      </c>
      <c r="E11" s="57">
        <f t="shared" si="0"/>
        <v>83.756345177664969</v>
      </c>
      <c r="F11" s="84">
        <f>'[7]2'!I11</f>
        <v>31</v>
      </c>
      <c r="G11" s="84">
        <f>[6]Шаблон!$F11+[5]Шаблон!$D11</f>
        <v>19</v>
      </c>
      <c r="H11" s="57">
        <f t="shared" si="1"/>
        <v>61.29032258064516</v>
      </c>
      <c r="I11" s="84">
        <f>'[7]2'!L11</f>
        <v>8</v>
      </c>
      <c r="J11" s="84">
        <f>[6]Шаблон!$J11</f>
        <v>8</v>
      </c>
      <c r="K11" s="57">
        <f t="shared" si="2"/>
        <v>100</v>
      </c>
      <c r="L11" s="87">
        <f>'[7]2'!O11</f>
        <v>1</v>
      </c>
      <c r="M11" s="84">
        <f>[6]Шаблон!$K11+[6]Шаблон!$L11+[5]Шаблон!$G11</f>
        <v>15</v>
      </c>
      <c r="N11" s="57">
        <f t="shared" si="3"/>
        <v>1500</v>
      </c>
      <c r="O11" s="91">
        <f>'[7]2'!R11</f>
        <v>189</v>
      </c>
      <c r="P11" s="46">
        <f>'[8]1'!$D14</f>
        <v>164</v>
      </c>
      <c r="Q11" s="57">
        <f t="shared" si="4"/>
        <v>86.772486772486772</v>
      </c>
      <c r="R11" s="46">
        <f>[6]Шаблон!$P11+[5]Шаблон!$M11</f>
        <v>75</v>
      </c>
      <c r="S11" s="84">
        <f>'[7]2'!V11</f>
        <v>82</v>
      </c>
      <c r="T11" s="46">
        <f>[6]Шаблон!$P11</f>
        <v>74</v>
      </c>
      <c r="U11" s="57">
        <f t="shared" si="5"/>
        <v>90.243902439024396</v>
      </c>
      <c r="V11" s="84">
        <f>'[7]2'!Y11</f>
        <v>65</v>
      </c>
      <c r="W11" s="46">
        <f>[6]Шаблон!$T11</f>
        <v>46</v>
      </c>
      <c r="X11" s="57">
        <f t="shared" si="6"/>
        <v>70.769230769230774</v>
      </c>
      <c r="Y11" s="29"/>
      <c r="Z11" s="32"/>
    </row>
    <row r="12" spans="1:28" s="33" customFormat="1" ht="18" customHeight="1" x14ac:dyDescent="0.25">
      <c r="A12" s="52" t="s">
        <v>28</v>
      </c>
      <c r="B12" s="84">
        <f>[5]Шаблон!$M12+[5]Шаблон!$K12-[5]Шаблон!$L12+[6]Шаблон!$D12</f>
        <v>115</v>
      </c>
      <c r="C12" s="84">
        <f>'[7]2'!F12</f>
        <v>127</v>
      </c>
      <c r="D12" s="84">
        <f>[6]Шаблон!$D12</f>
        <v>115</v>
      </c>
      <c r="E12" s="57">
        <f t="shared" si="0"/>
        <v>90.551181102362193</v>
      </c>
      <c r="F12" s="84">
        <f>'[7]2'!I12</f>
        <v>33</v>
      </c>
      <c r="G12" s="84">
        <f>[6]Шаблон!$F12+[5]Шаблон!$D12</f>
        <v>17</v>
      </c>
      <c r="H12" s="57">
        <f t="shared" si="1"/>
        <v>51.515151515151516</v>
      </c>
      <c r="I12" s="84">
        <f>'[7]2'!L12</f>
        <v>4</v>
      </c>
      <c r="J12" s="84">
        <f>[6]Шаблон!$J12</f>
        <v>0</v>
      </c>
      <c r="K12" s="57">
        <f t="shared" si="2"/>
        <v>0</v>
      </c>
      <c r="L12" s="87">
        <f>'[7]2'!O12</f>
        <v>8</v>
      </c>
      <c r="M12" s="84">
        <f>[6]Шаблон!$K12+[6]Шаблон!$L12+[5]Шаблон!$G12</f>
        <v>0</v>
      </c>
      <c r="N12" s="57">
        <f t="shared" si="3"/>
        <v>0</v>
      </c>
      <c r="O12" s="91">
        <f>'[7]2'!R12</f>
        <v>116</v>
      </c>
      <c r="P12" s="46">
        <f>'[8]1'!$D15</f>
        <v>113</v>
      </c>
      <c r="Q12" s="57">
        <f t="shared" si="4"/>
        <v>97.41379310344827</v>
      </c>
      <c r="R12" s="46">
        <f>[6]Шаблон!$P12+[5]Шаблон!$M12</f>
        <v>46</v>
      </c>
      <c r="S12" s="84">
        <f>'[7]2'!V12</f>
        <v>55</v>
      </c>
      <c r="T12" s="46">
        <f>[6]Шаблон!$P12</f>
        <v>46</v>
      </c>
      <c r="U12" s="57">
        <f t="shared" si="5"/>
        <v>83.636363636363626</v>
      </c>
      <c r="V12" s="84">
        <f>'[7]2'!Y12</f>
        <v>47</v>
      </c>
      <c r="W12" s="46">
        <f>[6]Шаблон!$T12</f>
        <v>35</v>
      </c>
      <c r="X12" s="57">
        <f t="shared" si="6"/>
        <v>74.468085106382972</v>
      </c>
      <c r="Y12" s="29"/>
      <c r="Z12" s="32"/>
    </row>
    <row r="13" spans="1:28" s="33" customFormat="1" ht="18" customHeight="1" x14ac:dyDescent="0.25">
      <c r="A13" s="52" t="s">
        <v>29</v>
      </c>
      <c r="B13" s="84">
        <f>[5]Шаблон!$M13+[5]Шаблон!$K13-[5]Шаблон!$L13+[6]Шаблон!$D13</f>
        <v>145</v>
      </c>
      <c r="C13" s="84">
        <f>'[7]2'!F13</f>
        <v>112</v>
      </c>
      <c r="D13" s="84">
        <f>[6]Шаблон!$D13</f>
        <v>144</v>
      </c>
      <c r="E13" s="57">
        <f t="shared" si="0"/>
        <v>128.57142857142858</v>
      </c>
      <c r="F13" s="84">
        <f>'[7]2'!I13</f>
        <v>27</v>
      </c>
      <c r="G13" s="84">
        <f>[6]Шаблон!$F13+[5]Шаблон!$D13</f>
        <v>10</v>
      </c>
      <c r="H13" s="57">
        <f t="shared" si="1"/>
        <v>37.037037037037038</v>
      </c>
      <c r="I13" s="84">
        <f>'[7]2'!L13</f>
        <v>4</v>
      </c>
      <c r="J13" s="84">
        <f>[6]Шаблон!$J13</f>
        <v>6</v>
      </c>
      <c r="K13" s="57">
        <f t="shared" si="2"/>
        <v>150</v>
      </c>
      <c r="L13" s="87">
        <f>'[7]2'!O13</f>
        <v>0</v>
      </c>
      <c r="M13" s="84">
        <f>[6]Шаблон!$K13+[6]Шаблон!$L13+[5]Шаблон!$G13</f>
        <v>2</v>
      </c>
      <c r="N13" s="57">
        <f t="shared" si="3"/>
        <v>0</v>
      </c>
      <c r="O13" s="91">
        <f>'[7]2'!R13</f>
        <v>95</v>
      </c>
      <c r="P13" s="46">
        <f>'[8]1'!$D16</f>
        <v>141</v>
      </c>
      <c r="Q13" s="57">
        <f t="shared" si="4"/>
        <v>148.42105263157893</v>
      </c>
      <c r="R13" s="46">
        <f>[6]Шаблон!$P13+[5]Шаблон!$M13</f>
        <v>65</v>
      </c>
      <c r="S13" s="84">
        <f>'[7]2'!V13</f>
        <v>38</v>
      </c>
      <c r="T13" s="46">
        <f>[6]Шаблон!$P13</f>
        <v>65</v>
      </c>
      <c r="U13" s="57">
        <f t="shared" si="5"/>
        <v>171.05263157894737</v>
      </c>
      <c r="V13" s="84">
        <f>'[7]2'!Y13</f>
        <v>30</v>
      </c>
      <c r="W13" s="46">
        <f>[6]Шаблон!$T13</f>
        <v>58</v>
      </c>
      <c r="X13" s="57">
        <f t="shared" si="6"/>
        <v>193.33333333333334</v>
      </c>
      <c r="Y13" s="29"/>
      <c r="Z13" s="32"/>
    </row>
    <row r="14" spans="1:28" s="33" customFormat="1" ht="18" customHeight="1" x14ac:dyDescent="0.25">
      <c r="A14" s="52" t="s">
        <v>30</v>
      </c>
      <c r="B14" s="84">
        <f>[5]Шаблон!$M14+[5]Шаблон!$K14-[5]Шаблон!$L14+[6]Шаблон!$D14</f>
        <v>40</v>
      </c>
      <c r="C14" s="84">
        <f>'[7]2'!F14</f>
        <v>65</v>
      </c>
      <c r="D14" s="84">
        <f>[6]Шаблон!$D14</f>
        <v>40</v>
      </c>
      <c r="E14" s="57">
        <f t="shared" si="0"/>
        <v>61.53846153846154</v>
      </c>
      <c r="F14" s="84">
        <f>'[7]2'!I14</f>
        <v>10</v>
      </c>
      <c r="G14" s="84">
        <f>[6]Шаблон!$F14+[5]Шаблон!$D14</f>
        <v>6</v>
      </c>
      <c r="H14" s="57">
        <f t="shared" si="1"/>
        <v>60</v>
      </c>
      <c r="I14" s="84">
        <f>'[7]2'!L14</f>
        <v>1</v>
      </c>
      <c r="J14" s="84">
        <f>[6]Шаблон!$J14</f>
        <v>1</v>
      </c>
      <c r="K14" s="57">
        <f t="shared" si="2"/>
        <v>100</v>
      </c>
      <c r="L14" s="87">
        <f>'[7]2'!O14</f>
        <v>3</v>
      </c>
      <c r="M14" s="84">
        <f>[6]Шаблон!$K14+[6]Шаблон!$L14+[5]Шаблон!$G14</f>
        <v>0</v>
      </c>
      <c r="N14" s="57">
        <f t="shared" si="3"/>
        <v>0</v>
      </c>
      <c r="O14" s="91">
        <f>'[7]2'!R14</f>
        <v>57</v>
      </c>
      <c r="P14" s="46">
        <f>'[8]1'!$D17</f>
        <v>37</v>
      </c>
      <c r="Q14" s="57">
        <f t="shared" si="4"/>
        <v>64.912280701754383</v>
      </c>
      <c r="R14" s="46">
        <f>[6]Шаблон!$P14+[5]Шаблон!$M14</f>
        <v>9</v>
      </c>
      <c r="S14" s="84">
        <f>'[7]2'!V14</f>
        <v>35</v>
      </c>
      <c r="T14" s="46">
        <f>[6]Шаблон!$P14</f>
        <v>9</v>
      </c>
      <c r="U14" s="57">
        <f t="shared" si="5"/>
        <v>25.714285714285712</v>
      </c>
      <c r="V14" s="84">
        <f>'[7]2'!Y14</f>
        <v>31</v>
      </c>
      <c r="W14" s="46">
        <f>[6]Шаблон!$T14</f>
        <v>4</v>
      </c>
      <c r="X14" s="57">
        <f t="shared" si="6"/>
        <v>12.903225806451612</v>
      </c>
      <c r="Y14" s="29"/>
      <c r="Z14" s="32"/>
    </row>
    <row r="15" spans="1:28" s="33" customFormat="1" ht="18" customHeight="1" x14ac:dyDescent="0.25">
      <c r="A15" s="52" t="s">
        <v>31</v>
      </c>
      <c r="B15" s="84">
        <f>[5]Шаблон!$M15+[5]Шаблон!$K15-[5]Шаблон!$L15+[6]Шаблон!$D15</f>
        <v>100</v>
      </c>
      <c r="C15" s="84">
        <f>'[7]2'!F15</f>
        <v>104</v>
      </c>
      <c r="D15" s="84">
        <f>[6]Шаблон!$D15</f>
        <v>100</v>
      </c>
      <c r="E15" s="57">
        <f t="shared" si="0"/>
        <v>96.15384615384616</v>
      </c>
      <c r="F15" s="84">
        <f>'[7]2'!I15</f>
        <v>30</v>
      </c>
      <c r="G15" s="84">
        <f>[6]Шаблон!$F15+[5]Шаблон!$D15</f>
        <v>17</v>
      </c>
      <c r="H15" s="57">
        <f t="shared" si="1"/>
        <v>56.666666666666664</v>
      </c>
      <c r="I15" s="84">
        <f>'[7]2'!L15</f>
        <v>12</v>
      </c>
      <c r="J15" s="84">
        <f>[6]Шаблон!$J15</f>
        <v>1</v>
      </c>
      <c r="K15" s="57">
        <f t="shared" si="2"/>
        <v>8.3333333333333321</v>
      </c>
      <c r="L15" s="87">
        <f>'[7]2'!O15</f>
        <v>2</v>
      </c>
      <c r="M15" s="84">
        <f>[6]Шаблон!$K15+[6]Шаблон!$L15+[5]Шаблон!$G15</f>
        <v>4</v>
      </c>
      <c r="N15" s="57">
        <f t="shared" si="3"/>
        <v>200</v>
      </c>
      <c r="O15" s="91">
        <f>'[7]2'!R15</f>
        <v>91</v>
      </c>
      <c r="P15" s="46">
        <f>'[8]1'!$D18</f>
        <v>89</v>
      </c>
      <c r="Q15" s="57">
        <f t="shared" si="4"/>
        <v>97.802197802197796</v>
      </c>
      <c r="R15" s="46">
        <f>[6]Шаблон!$P15+[5]Шаблон!$M15</f>
        <v>38</v>
      </c>
      <c r="S15" s="84">
        <f>'[7]2'!V15</f>
        <v>40</v>
      </c>
      <c r="T15" s="46">
        <f>[6]Шаблон!$P15</f>
        <v>38</v>
      </c>
      <c r="U15" s="57">
        <f t="shared" si="5"/>
        <v>95</v>
      </c>
      <c r="V15" s="84">
        <f>'[7]2'!Y15</f>
        <v>29</v>
      </c>
      <c r="W15" s="46">
        <f>[6]Шаблон!$T15</f>
        <v>26</v>
      </c>
      <c r="X15" s="57">
        <f t="shared" si="6"/>
        <v>89.65517241379311</v>
      </c>
      <c r="Y15" s="29"/>
      <c r="Z15" s="32"/>
    </row>
    <row r="16" spans="1:28" s="33" customFormat="1" ht="18" customHeight="1" x14ac:dyDescent="0.25">
      <c r="A16" s="52" t="s">
        <v>32</v>
      </c>
      <c r="B16" s="84">
        <f>[5]Шаблон!$M16+[5]Шаблон!$K16-[5]Шаблон!$L16+[6]Шаблон!$D16</f>
        <v>122</v>
      </c>
      <c r="C16" s="84">
        <f>'[7]2'!F16</f>
        <v>138</v>
      </c>
      <c r="D16" s="84">
        <f>[6]Шаблон!$D16</f>
        <v>120</v>
      </c>
      <c r="E16" s="57">
        <f t="shared" si="0"/>
        <v>86.956521739130437</v>
      </c>
      <c r="F16" s="84">
        <f>'[7]2'!I16</f>
        <v>36</v>
      </c>
      <c r="G16" s="84">
        <f>[6]Шаблон!$F16+[5]Шаблон!$D16</f>
        <v>15</v>
      </c>
      <c r="H16" s="57">
        <f t="shared" si="1"/>
        <v>41.666666666666671</v>
      </c>
      <c r="I16" s="84">
        <f>'[7]2'!L16</f>
        <v>3</v>
      </c>
      <c r="J16" s="84">
        <f>[6]Шаблон!$J16</f>
        <v>4</v>
      </c>
      <c r="K16" s="57">
        <f t="shared" si="2"/>
        <v>133.33333333333331</v>
      </c>
      <c r="L16" s="87">
        <f>'[7]2'!O16</f>
        <v>8</v>
      </c>
      <c r="M16" s="84">
        <f>[6]Шаблон!$K16+[6]Шаблон!$L16+[5]Шаблон!$G16</f>
        <v>4</v>
      </c>
      <c r="N16" s="57">
        <f t="shared" si="3"/>
        <v>50</v>
      </c>
      <c r="O16" s="91">
        <f>'[7]2'!R16</f>
        <v>137</v>
      </c>
      <c r="P16" s="46">
        <f>'[8]1'!$D19</f>
        <v>120</v>
      </c>
      <c r="Q16" s="57">
        <f t="shared" si="4"/>
        <v>87.591240875912419</v>
      </c>
      <c r="R16" s="46">
        <f>[6]Шаблон!$P16+[5]Шаблон!$M16</f>
        <v>47</v>
      </c>
      <c r="S16" s="84">
        <f>'[7]2'!V16</f>
        <v>41</v>
      </c>
      <c r="T16" s="46">
        <f>[6]Шаблон!$P16</f>
        <v>47</v>
      </c>
      <c r="U16" s="57">
        <f t="shared" si="5"/>
        <v>114.63414634146341</v>
      </c>
      <c r="V16" s="84">
        <f>'[7]2'!Y16</f>
        <v>38</v>
      </c>
      <c r="W16" s="46">
        <f>[6]Шаблон!$T16</f>
        <v>46</v>
      </c>
      <c r="X16" s="57">
        <f t="shared" si="6"/>
        <v>121.05263157894737</v>
      </c>
      <c r="Y16" s="29"/>
      <c r="Z16" s="32"/>
    </row>
    <row r="17" spans="1:26" s="33" customFormat="1" ht="18" customHeight="1" x14ac:dyDescent="0.25">
      <c r="A17" s="52" t="s">
        <v>33</v>
      </c>
      <c r="B17" s="84">
        <f>[5]Шаблон!$M17+[5]Шаблон!$K17-[5]Шаблон!$L17+[6]Шаблон!$D17</f>
        <v>143</v>
      </c>
      <c r="C17" s="84">
        <f>'[7]2'!F17</f>
        <v>141</v>
      </c>
      <c r="D17" s="84">
        <f>[6]Шаблон!$D17</f>
        <v>142</v>
      </c>
      <c r="E17" s="57">
        <f t="shared" si="0"/>
        <v>100.70921985815602</v>
      </c>
      <c r="F17" s="84">
        <f>'[7]2'!I17</f>
        <v>28</v>
      </c>
      <c r="G17" s="84">
        <f>[6]Шаблон!$F17+[5]Шаблон!$D17</f>
        <v>26</v>
      </c>
      <c r="H17" s="57">
        <f t="shared" si="1"/>
        <v>92.857142857142861</v>
      </c>
      <c r="I17" s="84">
        <f>'[7]2'!L17</f>
        <v>2</v>
      </c>
      <c r="J17" s="84">
        <f>[6]Шаблон!$J17</f>
        <v>5</v>
      </c>
      <c r="K17" s="57">
        <f t="shared" si="2"/>
        <v>250</v>
      </c>
      <c r="L17" s="87">
        <f>'[7]2'!O17</f>
        <v>4</v>
      </c>
      <c r="M17" s="84">
        <f>[6]Шаблон!$K17+[6]Шаблон!$L17+[5]Шаблон!$G17</f>
        <v>1</v>
      </c>
      <c r="N17" s="57">
        <f t="shared" si="3"/>
        <v>25</v>
      </c>
      <c r="O17" s="91">
        <f>'[7]2'!R17</f>
        <v>109</v>
      </c>
      <c r="P17" s="46">
        <f>'[8]1'!$D20</f>
        <v>123</v>
      </c>
      <c r="Q17" s="57">
        <f t="shared" si="4"/>
        <v>112.8440366972477</v>
      </c>
      <c r="R17" s="46">
        <f>[6]Шаблон!$P17+[5]Шаблон!$M17</f>
        <v>51</v>
      </c>
      <c r="S17" s="84">
        <f>'[7]2'!V17</f>
        <v>46</v>
      </c>
      <c r="T17" s="46">
        <f>[6]Шаблон!$P17</f>
        <v>51</v>
      </c>
      <c r="U17" s="57">
        <f t="shared" si="5"/>
        <v>110.86956521739131</v>
      </c>
      <c r="V17" s="84">
        <f>'[7]2'!Y17</f>
        <v>34</v>
      </c>
      <c r="W17" s="46">
        <f>[6]Шаблон!$T17</f>
        <v>43</v>
      </c>
      <c r="X17" s="57">
        <f t="shared" si="6"/>
        <v>126.47058823529412</v>
      </c>
      <c r="Y17" s="29"/>
      <c r="Z17" s="32"/>
    </row>
    <row r="18" spans="1:26" s="33" customFormat="1" ht="18" customHeight="1" x14ac:dyDescent="0.25">
      <c r="A18" s="52" t="s">
        <v>34</v>
      </c>
      <c r="B18" s="84">
        <f>[5]Шаблон!$M18+[5]Шаблон!$K18-[5]Шаблон!$L18+[6]Шаблон!$D18</f>
        <v>119</v>
      </c>
      <c r="C18" s="84">
        <f>'[7]2'!F18</f>
        <v>130</v>
      </c>
      <c r="D18" s="84">
        <f>[6]Шаблон!$D18</f>
        <v>117</v>
      </c>
      <c r="E18" s="57">
        <f t="shared" si="0"/>
        <v>90</v>
      </c>
      <c r="F18" s="84">
        <f>'[7]2'!I18</f>
        <v>31</v>
      </c>
      <c r="G18" s="84">
        <f>[6]Шаблон!$F18+[5]Шаблон!$D18</f>
        <v>15</v>
      </c>
      <c r="H18" s="57">
        <f t="shared" si="1"/>
        <v>48.387096774193552</v>
      </c>
      <c r="I18" s="84">
        <f>'[7]2'!L18</f>
        <v>5</v>
      </c>
      <c r="J18" s="84">
        <f>[6]Шаблон!$J18</f>
        <v>1</v>
      </c>
      <c r="K18" s="57">
        <f t="shared" si="2"/>
        <v>20</v>
      </c>
      <c r="L18" s="87">
        <f>'[7]2'!O18</f>
        <v>7</v>
      </c>
      <c r="M18" s="84">
        <f>[6]Шаблон!$K18+[6]Шаблон!$L18+[5]Шаблон!$G18</f>
        <v>4</v>
      </c>
      <c r="N18" s="57">
        <f t="shared" si="3"/>
        <v>57.142857142857139</v>
      </c>
      <c r="O18" s="91">
        <f>'[7]2'!R18</f>
        <v>112</v>
      </c>
      <c r="P18" s="46">
        <f>'[8]1'!$D21</f>
        <v>110</v>
      </c>
      <c r="Q18" s="57">
        <f t="shared" si="4"/>
        <v>98.214285714285708</v>
      </c>
      <c r="R18" s="46">
        <f>[6]Шаблон!$P18+[5]Шаблон!$M18</f>
        <v>61</v>
      </c>
      <c r="S18" s="84">
        <f>'[7]2'!V18</f>
        <v>45</v>
      </c>
      <c r="T18" s="46">
        <f>[6]Шаблон!$P18</f>
        <v>60</v>
      </c>
      <c r="U18" s="57">
        <f t="shared" si="5"/>
        <v>133.33333333333331</v>
      </c>
      <c r="V18" s="84">
        <f>'[7]2'!Y18</f>
        <v>34</v>
      </c>
      <c r="W18" s="46">
        <f>[6]Шаблон!$T18</f>
        <v>37</v>
      </c>
      <c r="X18" s="57">
        <f t="shared" si="6"/>
        <v>108.8235294117647</v>
      </c>
      <c r="Y18" s="29"/>
      <c r="Z18" s="32"/>
    </row>
    <row r="19" spans="1:26" s="33" customFormat="1" ht="18" customHeight="1" x14ac:dyDescent="0.25">
      <c r="A19" s="52" t="s">
        <v>35</v>
      </c>
      <c r="B19" s="84">
        <f>[5]Шаблон!$M19+[5]Шаблон!$K19-[5]Шаблон!$L19+[6]Шаблон!$D19</f>
        <v>188</v>
      </c>
      <c r="C19" s="84">
        <f>'[7]2'!F19</f>
        <v>207</v>
      </c>
      <c r="D19" s="84">
        <f>[6]Шаблон!$D19</f>
        <v>187</v>
      </c>
      <c r="E19" s="57">
        <f t="shared" si="0"/>
        <v>90.338164251207729</v>
      </c>
      <c r="F19" s="84">
        <f>'[7]2'!I19</f>
        <v>26</v>
      </c>
      <c r="G19" s="84">
        <f>[6]Шаблон!$F19+[5]Шаблон!$D19</f>
        <v>7</v>
      </c>
      <c r="H19" s="57">
        <f t="shared" si="1"/>
        <v>26.923076923076923</v>
      </c>
      <c r="I19" s="84">
        <f>'[7]2'!L19</f>
        <v>2</v>
      </c>
      <c r="J19" s="84">
        <f>[6]Шаблон!$J19</f>
        <v>0</v>
      </c>
      <c r="K19" s="57">
        <f t="shared" si="2"/>
        <v>0</v>
      </c>
      <c r="L19" s="87">
        <f>'[7]2'!O19</f>
        <v>1</v>
      </c>
      <c r="M19" s="84">
        <f>[6]Шаблон!$K19+[6]Шаблон!$L19+[5]Шаблон!$G19</f>
        <v>2</v>
      </c>
      <c r="N19" s="57">
        <f t="shared" si="3"/>
        <v>200</v>
      </c>
      <c r="O19" s="91">
        <f>'[7]2'!R19</f>
        <v>199</v>
      </c>
      <c r="P19" s="46">
        <f>'[8]1'!$D22</f>
        <v>170</v>
      </c>
      <c r="Q19" s="57">
        <f t="shared" si="4"/>
        <v>85.427135678391963</v>
      </c>
      <c r="R19" s="46">
        <f>[6]Шаблон!$P19+[5]Шаблон!$M19</f>
        <v>62</v>
      </c>
      <c r="S19" s="84">
        <f>'[7]2'!V19</f>
        <v>92</v>
      </c>
      <c r="T19" s="46">
        <f>[6]Шаблон!$P19</f>
        <v>62</v>
      </c>
      <c r="U19" s="57">
        <f t="shared" si="5"/>
        <v>67.391304347826093</v>
      </c>
      <c r="V19" s="84">
        <f>'[7]2'!Y19</f>
        <v>82</v>
      </c>
      <c r="W19" s="46">
        <f>[6]Шаблон!$T19</f>
        <v>58</v>
      </c>
      <c r="X19" s="57">
        <f t="shared" si="6"/>
        <v>70.731707317073173</v>
      </c>
      <c r="Y19" s="29"/>
      <c r="Z19" s="32"/>
    </row>
    <row r="20" spans="1:26" s="33" customFormat="1" ht="18" customHeight="1" x14ac:dyDescent="0.25">
      <c r="A20" s="52" t="s">
        <v>36</v>
      </c>
      <c r="B20" s="84">
        <f>[5]Шаблон!$M20+[5]Шаблон!$K20-[5]Шаблон!$L20+[6]Шаблон!$D20</f>
        <v>71</v>
      </c>
      <c r="C20" s="84">
        <f>'[7]2'!F20</f>
        <v>115</v>
      </c>
      <c r="D20" s="84">
        <f>[6]Шаблон!$D20</f>
        <v>68</v>
      </c>
      <c r="E20" s="57">
        <f t="shared" si="0"/>
        <v>59.130434782608695</v>
      </c>
      <c r="F20" s="84">
        <f>'[7]2'!I20</f>
        <v>45</v>
      </c>
      <c r="G20" s="84">
        <f>[6]Шаблон!$F20+[5]Шаблон!$D20</f>
        <v>11</v>
      </c>
      <c r="H20" s="57">
        <f t="shared" si="1"/>
        <v>24.444444444444443</v>
      </c>
      <c r="I20" s="84">
        <f>'[7]2'!L20</f>
        <v>4</v>
      </c>
      <c r="J20" s="84">
        <f>[6]Шаблон!$J20</f>
        <v>6</v>
      </c>
      <c r="K20" s="57">
        <f t="shared" si="2"/>
        <v>150</v>
      </c>
      <c r="L20" s="87">
        <f>'[7]2'!O20</f>
        <v>17</v>
      </c>
      <c r="M20" s="84">
        <f>[6]Шаблон!$K20+[6]Шаблон!$L20+[5]Шаблон!$G20</f>
        <v>6</v>
      </c>
      <c r="N20" s="57">
        <f t="shared" si="3"/>
        <v>35.294117647058826</v>
      </c>
      <c r="O20" s="91">
        <f>'[7]2'!R20</f>
        <v>97</v>
      </c>
      <c r="P20" s="46">
        <f>'[8]1'!$D23</f>
        <v>66</v>
      </c>
      <c r="Q20" s="57">
        <f t="shared" si="4"/>
        <v>68.041237113402062</v>
      </c>
      <c r="R20" s="46">
        <f>[6]Шаблон!$P20+[5]Шаблон!$M20</f>
        <v>27</v>
      </c>
      <c r="S20" s="84">
        <f>'[7]2'!V20</f>
        <v>25</v>
      </c>
      <c r="T20" s="46">
        <f>[6]Шаблон!$P20</f>
        <v>27</v>
      </c>
      <c r="U20" s="57">
        <f t="shared" si="5"/>
        <v>108</v>
      </c>
      <c r="V20" s="84">
        <f>'[7]2'!Y20</f>
        <v>22</v>
      </c>
      <c r="W20" s="46">
        <f>[6]Шаблон!$T20</f>
        <v>20</v>
      </c>
      <c r="X20" s="57">
        <f t="shared" si="6"/>
        <v>90.909090909090907</v>
      </c>
      <c r="Y20" s="29"/>
      <c r="Z20" s="32"/>
    </row>
    <row r="21" spans="1:26" s="33" customFormat="1" ht="18" customHeight="1" x14ac:dyDescent="0.25">
      <c r="A21" s="52" t="s">
        <v>37</v>
      </c>
      <c r="B21" s="84">
        <f>[5]Шаблон!$M21+[5]Шаблон!$K21-[5]Шаблон!$L21+[6]Шаблон!$D21</f>
        <v>68</v>
      </c>
      <c r="C21" s="84">
        <f>'[7]2'!F21</f>
        <v>87</v>
      </c>
      <c r="D21" s="84">
        <f>[6]Шаблон!$D21</f>
        <v>68</v>
      </c>
      <c r="E21" s="57">
        <f t="shared" si="0"/>
        <v>78.160919540229884</v>
      </c>
      <c r="F21" s="84">
        <f>'[7]2'!I21</f>
        <v>19</v>
      </c>
      <c r="G21" s="84">
        <f>[6]Шаблон!$F21+[5]Шаблон!$D21</f>
        <v>13</v>
      </c>
      <c r="H21" s="57">
        <f t="shared" si="1"/>
        <v>68.421052631578945</v>
      </c>
      <c r="I21" s="84">
        <f>'[7]2'!L21</f>
        <v>3</v>
      </c>
      <c r="J21" s="84">
        <f>[6]Шаблон!$J21</f>
        <v>3</v>
      </c>
      <c r="K21" s="57">
        <f t="shared" si="2"/>
        <v>100</v>
      </c>
      <c r="L21" s="87">
        <f>'[7]2'!O21</f>
        <v>4</v>
      </c>
      <c r="M21" s="84">
        <f>[6]Шаблон!$K21+[6]Шаблон!$L21+[5]Шаблон!$G21</f>
        <v>2</v>
      </c>
      <c r="N21" s="57">
        <f t="shared" si="3"/>
        <v>50</v>
      </c>
      <c r="O21" s="91">
        <f>'[7]2'!R21</f>
        <v>74</v>
      </c>
      <c r="P21" s="46">
        <f>'[8]1'!$D24</f>
        <v>65</v>
      </c>
      <c r="Q21" s="57">
        <f t="shared" si="4"/>
        <v>87.837837837837839</v>
      </c>
      <c r="R21" s="46">
        <f>[6]Шаблон!$P21+[5]Шаблон!$M21</f>
        <v>32</v>
      </c>
      <c r="S21" s="84">
        <f>'[7]2'!V21</f>
        <v>21</v>
      </c>
      <c r="T21" s="46">
        <f>[6]Шаблон!$P21</f>
        <v>32</v>
      </c>
      <c r="U21" s="57">
        <f t="shared" si="5"/>
        <v>152.38095238095238</v>
      </c>
      <c r="V21" s="84">
        <f>'[7]2'!Y21</f>
        <v>19</v>
      </c>
      <c r="W21" s="46">
        <f>[6]Шаблон!$T21</f>
        <v>22</v>
      </c>
      <c r="X21" s="57">
        <f t="shared" si="6"/>
        <v>115.78947368421053</v>
      </c>
      <c r="Y21" s="29"/>
      <c r="Z21" s="32"/>
    </row>
    <row r="22" spans="1:26" s="33" customFormat="1" ht="18" customHeight="1" x14ac:dyDescent="0.25">
      <c r="A22" s="52" t="s">
        <v>38</v>
      </c>
      <c r="B22" s="84">
        <f>[5]Шаблон!$M22+[5]Шаблон!$K22-[5]Шаблон!$L22+[6]Шаблон!$D22</f>
        <v>120</v>
      </c>
      <c r="C22" s="84">
        <f>'[7]2'!F22</f>
        <v>111</v>
      </c>
      <c r="D22" s="84">
        <f>[6]Шаблон!$D22</f>
        <v>120</v>
      </c>
      <c r="E22" s="57">
        <f t="shared" si="0"/>
        <v>108.10810810810811</v>
      </c>
      <c r="F22" s="84">
        <f>'[7]2'!I22</f>
        <v>24</v>
      </c>
      <c r="G22" s="84">
        <f>[6]Шаблон!$F22+[5]Шаблон!$D22</f>
        <v>14</v>
      </c>
      <c r="H22" s="57">
        <f t="shared" si="1"/>
        <v>58.333333333333336</v>
      </c>
      <c r="I22" s="84">
        <f>'[7]2'!L22</f>
        <v>2</v>
      </c>
      <c r="J22" s="84">
        <f>[6]Шаблон!$J22</f>
        <v>0</v>
      </c>
      <c r="K22" s="57">
        <f t="shared" si="2"/>
        <v>0</v>
      </c>
      <c r="L22" s="87">
        <f>'[7]2'!O22</f>
        <v>1</v>
      </c>
      <c r="M22" s="84">
        <f>[6]Шаблон!$K22+[6]Шаблон!$L22+[5]Шаблон!$G22</f>
        <v>4</v>
      </c>
      <c r="N22" s="57">
        <f t="shared" si="3"/>
        <v>400</v>
      </c>
      <c r="O22" s="91">
        <f>'[7]2'!R22</f>
        <v>111</v>
      </c>
      <c r="P22" s="46">
        <f>'[8]1'!$D25</f>
        <v>120</v>
      </c>
      <c r="Q22" s="57">
        <f t="shared" si="4"/>
        <v>108.10810810810811</v>
      </c>
      <c r="R22" s="46">
        <f>[6]Шаблон!$P22+[5]Шаблон!$M22</f>
        <v>19</v>
      </c>
      <c r="S22" s="84">
        <f>'[7]2'!V22</f>
        <v>33</v>
      </c>
      <c r="T22" s="46">
        <f>[6]Шаблон!$P22</f>
        <v>19</v>
      </c>
      <c r="U22" s="57">
        <f t="shared" si="5"/>
        <v>57.575757575757578</v>
      </c>
      <c r="V22" s="84">
        <f>'[7]2'!Y22</f>
        <v>35</v>
      </c>
      <c r="W22" s="46">
        <f>[6]Шаблон!$T22</f>
        <v>42</v>
      </c>
      <c r="X22" s="57">
        <f t="shared" si="6"/>
        <v>120</v>
      </c>
      <c r="Y22" s="29"/>
      <c r="Z22" s="32"/>
    </row>
    <row r="23" spans="1:26" s="33" customFormat="1" ht="18" customHeight="1" x14ac:dyDescent="0.25">
      <c r="A23" s="52" t="s">
        <v>39</v>
      </c>
      <c r="B23" s="84">
        <f>[5]Шаблон!$M23+[5]Шаблон!$K23-[5]Шаблон!$L23+[6]Шаблон!$D23</f>
        <v>58</v>
      </c>
      <c r="C23" s="84">
        <f>'[7]2'!F23</f>
        <v>87</v>
      </c>
      <c r="D23" s="84">
        <f>[6]Шаблон!$D23</f>
        <v>58</v>
      </c>
      <c r="E23" s="57">
        <f t="shared" si="0"/>
        <v>66.666666666666657</v>
      </c>
      <c r="F23" s="84">
        <f>'[7]2'!I23</f>
        <v>11</v>
      </c>
      <c r="G23" s="84">
        <f>[6]Шаблон!$F23+[5]Шаблон!$D23</f>
        <v>6</v>
      </c>
      <c r="H23" s="57">
        <f t="shared" si="1"/>
        <v>54.54545454545454</v>
      </c>
      <c r="I23" s="84">
        <f>'[7]2'!L23</f>
        <v>2</v>
      </c>
      <c r="J23" s="84">
        <f>[6]Шаблон!$J23</f>
        <v>0</v>
      </c>
      <c r="K23" s="57">
        <f t="shared" si="2"/>
        <v>0</v>
      </c>
      <c r="L23" s="87">
        <f>'[7]2'!O23</f>
        <v>1</v>
      </c>
      <c r="M23" s="84">
        <f>[6]Шаблон!$K23+[6]Шаблон!$L23+[5]Шаблон!$G23</f>
        <v>0</v>
      </c>
      <c r="N23" s="57">
        <f t="shared" si="3"/>
        <v>0</v>
      </c>
      <c r="O23" s="91">
        <f>'[7]2'!R23</f>
        <v>54</v>
      </c>
      <c r="P23" s="46">
        <f>'[8]1'!$D26</f>
        <v>33</v>
      </c>
      <c r="Q23" s="57">
        <f t="shared" si="4"/>
        <v>61.111111111111114</v>
      </c>
      <c r="R23" s="46">
        <f>[6]Шаблон!$P23+[5]Шаблон!$M23</f>
        <v>44</v>
      </c>
      <c r="S23" s="84">
        <f>'[7]2'!V23</f>
        <v>65</v>
      </c>
      <c r="T23" s="46">
        <f>[6]Шаблон!$P23</f>
        <v>44</v>
      </c>
      <c r="U23" s="57">
        <f t="shared" si="5"/>
        <v>67.692307692307693</v>
      </c>
      <c r="V23" s="84">
        <f>'[7]2'!Y23</f>
        <v>24</v>
      </c>
      <c r="W23" s="46">
        <f>[6]Шаблон!$T23</f>
        <v>16</v>
      </c>
      <c r="X23" s="57">
        <f t="shared" si="6"/>
        <v>66.666666666666657</v>
      </c>
      <c r="Y23" s="29"/>
      <c r="Z23" s="32"/>
    </row>
    <row r="24" spans="1:26" s="33" customFormat="1" ht="18" customHeight="1" x14ac:dyDescent="0.25">
      <c r="A24" s="52" t="s">
        <v>40</v>
      </c>
      <c r="B24" s="84">
        <f>[5]Шаблон!$M24+[5]Шаблон!$K24-[5]Шаблон!$L24+[6]Шаблон!$D24</f>
        <v>129</v>
      </c>
      <c r="C24" s="84">
        <f>'[7]2'!F24</f>
        <v>161</v>
      </c>
      <c r="D24" s="84">
        <f>[6]Шаблон!$D24</f>
        <v>128</v>
      </c>
      <c r="E24" s="57">
        <f t="shared" si="0"/>
        <v>79.503105590062106</v>
      </c>
      <c r="F24" s="84">
        <f>'[7]2'!I24</f>
        <v>43</v>
      </c>
      <c r="G24" s="84">
        <f>[6]Шаблон!$F24+[5]Шаблон!$D24</f>
        <v>17</v>
      </c>
      <c r="H24" s="57">
        <f t="shared" si="1"/>
        <v>39.534883720930232</v>
      </c>
      <c r="I24" s="84">
        <f>'[7]2'!L24</f>
        <v>12</v>
      </c>
      <c r="J24" s="84">
        <f>[6]Шаблон!$J24</f>
        <v>9</v>
      </c>
      <c r="K24" s="57">
        <f t="shared" si="2"/>
        <v>75</v>
      </c>
      <c r="L24" s="87">
        <f>'[7]2'!O24</f>
        <v>14</v>
      </c>
      <c r="M24" s="84">
        <f>[6]Шаблон!$K24+[6]Шаблон!$L24+[5]Шаблон!$G24</f>
        <v>1</v>
      </c>
      <c r="N24" s="57">
        <f t="shared" si="3"/>
        <v>7.1428571428571423</v>
      </c>
      <c r="O24" s="91">
        <f>'[7]2'!R24</f>
        <v>144</v>
      </c>
      <c r="P24" s="46">
        <f>'[8]1'!$D27</f>
        <v>108</v>
      </c>
      <c r="Q24" s="57">
        <f t="shared" si="4"/>
        <v>75</v>
      </c>
      <c r="R24" s="46">
        <f>[6]Шаблон!$P24+[5]Шаблон!$M24</f>
        <v>0</v>
      </c>
      <c r="S24" s="84">
        <f>'[7]2'!V24</f>
        <v>46</v>
      </c>
      <c r="T24" s="46">
        <f>[6]Шаблон!$P24</f>
        <v>0</v>
      </c>
      <c r="U24" s="57">
        <f t="shared" si="5"/>
        <v>0</v>
      </c>
      <c r="V24" s="84">
        <f>'[7]2'!Y24</f>
        <v>55</v>
      </c>
      <c r="W24" s="46">
        <f>[6]Шаблон!$T24</f>
        <v>38</v>
      </c>
      <c r="X24" s="57">
        <f t="shared" si="6"/>
        <v>69.090909090909093</v>
      </c>
      <c r="Y24" s="29"/>
      <c r="Z24" s="32"/>
    </row>
    <row r="25" spans="1:26" s="33" customFormat="1" ht="18" customHeight="1" x14ac:dyDescent="0.25">
      <c r="A25" s="53" t="s">
        <v>41</v>
      </c>
      <c r="B25" s="84">
        <f>[5]Шаблон!$M25+[5]Шаблон!$K25-[5]Шаблон!$L25+[6]Шаблон!$D25</f>
        <v>109</v>
      </c>
      <c r="C25" s="84">
        <f>'[7]2'!F25</f>
        <v>183</v>
      </c>
      <c r="D25" s="84">
        <f>[6]Шаблон!$D25</f>
        <v>109</v>
      </c>
      <c r="E25" s="57">
        <f t="shared" si="0"/>
        <v>59.562841530054641</v>
      </c>
      <c r="F25" s="84">
        <f>'[7]2'!I25</f>
        <v>38</v>
      </c>
      <c r="G25" s="84">
        <f>[6]Шаблон!$F25+[5]Шаблон!$D25</f>
        <v>11</v>
      </c>
      <c r="H25" s="57">
        <f t="shared" si="1"/>
        <v>28.947368421052634</v>
      </c>
      <c r="I25" s="84">
        <f>'[7]2'!L25</f>
        <v>11</v>
      </c>
      <c r="J25" s="84">
        <f>[6]Шаблон!$J25</f>
        <v>8</v>
      </c>
      <c r="K25" s="57">
        <f t="shared" si="2"/>
        <v>72.727272727272734</v>
      </c>
      <c r="L25" s="87">
        <f>'[7]2'!O25</f>
        <v>19</v>
      </c>
      <c r="M25" s="84">
        <f>[6]Шаблон!$K25+[6]Шаблон!$L25+[5]Шаблон!$G25</f>
        <v>0</v>
      </c>
      <c r="N25" s="57">
        <f t="shared" si="3"/>
        <v>0</v>
      </c>
      <c r="O25" s="91">
        <f>'[7]2'!R25</f>
        <v>169</v>
      </c>
      <c r="P25" s="46">
        <f>'[8]1'!$D28</f>
        <v>43</v>
      </c>
      <c r="Q25" s="57">
        <f t="shared" si="4"/>
        <v>25.443786982248522</v>
      </c>
      <c r="R25" s="46">
        <f>[6]Шаблон!$P25+[5]Шаблон!$M25</f>
        <v>51</v>
      </c>
      <c r="S25" s="84">
        <f>'[7]2'!V25</f>
        <v>43</v>
      </c>
      <c r="T25" s="46">
        <f>[6]Шаблон!$P25</f>
        <v>51</v>
      </c>
      <c r="U25" s="57">
        <f t="shared" si="5"/>
        <v>118.6046511627907</v>
      </c>
      <c r="V25" s="84">
        <f>'[7]2'!Y25</f>
        <v>40</v>
      </c>
      <c r="W25" s="46">
        <f>[6]Шаблон!$T25</f>
        <v>0</v>
      </c>
      <c r="X25" s="57">
        <f t="shared" si="6"/>
        <v>0</v>
      </c>
      <c r="Y25" s="29"/>
      <c r="Z25" s="32"/>
    </row>
    <row r="26" spans="1:26" s="33" customFormat="1" ht="18" customHeight="1" x14ac:dyDescent="0.25">
      <c r="A26" s="52" t="s">
        <v>42</v>
      </c>
      <c r="B26" s="84">
        <f>[5]Шаблон!$M26+[5]Шаблон!$K26-[5]Шаблон!$L26+[6]Шаблон!$D26</f>
        <v>2024</v>
      </c>
      <c r="C26" s="84">
        <f>'[7]2'!F26</f>
        <v>2376</v>
      </c>
      <c r="D26" s="84">
        <f>[6]Шаблон!$D26</f>
        <v>1851</v>
      </c>
      <c r="E26" s="57">
        <f t="shared" si="0"/>
        <v>77.904040404040416</v>
      </c>
      <c r="F26" s="84">
        <f>'[7]2'!I26</f>
        <v>427</v>
      </c>
      <c r="G26" s="84">
        <f>[6]Шаблон!$F26+[5]Шаблон!$D26</f>
        <v>217</v>
      </c>
      <c r="H26" s="57">
        <f t="shared" si="1"/>
        <v>50.819672131147541</v>
      </c>
      <c r="I26" s="84">
        <f>'[7]2'!L26</f>
        <v>81</v>
      </c>
      <c r="J26" s="84">
        <f>[6]Шаблон!$J26</f>
        <v>35</v>
      </c>
      <c r="K26" s="57">
        <f t="shared" si="2"/>
        <v>43.209876543209873</v>
      </c>
      <c r="L26" s="87">
        <f>'[7]2'!O26</f>
        <v>22</v>
      </c>
      <c r="M26" s="84">
        <f>[6]Шаблон!$K26+[6]Шаблон!$L26+[5]Шаблон!$G26</f>
        <v>59</v>
      </c>
      <c r="N26" s="57">
        <f t="shared" si="3"/>
        <v>268.18181818181819</v>
      </c>
      <c r="O26" s="91">
        <f>'[7]2'!R26</f>
        <v>1820</v>
      </c>
      <c r="P26" s="46">
        <f>'[8]1'!$D29</f>
        <v>1757</v>
      </c>
      <c r="Q26" s="57">
        <f t="shared" si="4"/>
        <v>96.538461538461533</v>
      </c>
      <c r="R26" s="46">
        <f>[6]Шаблон!$P26+[5]Шаблон!$M26</f>
        <v>637</v>
      </c>
      <c r="S26" s="84">
        <f>'[7]2'!V26</f>
        <v>808</v>
      </c>
      <c r="T26" s="46">
        <f>[6]Шаблон!$P26</f>
        <v>601</v>
      </c>
      <c r="U26" s="57">
        <f t="shared" si="5"/>
        <v>74.381188118811878</v>
      </c>
      <c r="V26" s="84">
        <f>'[7]2'!Y26</f>
        <v>626</v>
      </c>
      <c r="W26" s="46">
        <f>[6]Шаблон!$T26</f>
        <v>523</v>
      </c>
      <c r="X26" s="57">
        <f t="shared" si="6"/>
        <v>83.546325878594246</v>
      </c>
      <c r="Y26" s="29"/>
      <c r="Z26" s="32"/>
    </row>
    <row r="27" spans="1:26" s="33" customFormat="1" ht="18" customHeight="1" x14ac:dyDescent="0.25">
      <c r="A27" s="52" t="s">
        <v>43</v>
      </c>
      <c r="B27" s="84">
        <f>[5]Шаблон!$M27+[5]Шаблон!$K27-[5]Шаблон!$L27+[6]Шаблон!$D27</f>
        <v>423</v>
      </c>
      <c r="C27" s="84">
        <f>'[7]2'!F27</f>
        <v>509</v>
      </c>
      <c r="D27" s="84">
        <f>[6]Шаблон!$D27</f>
        <v>415</v>
      </c>
      <c r="E27" s="57">
        <f t="shared" si="0"/>
        <v>81.532416502946958</v>
      </c>
      <c r="F27" s="84">
        <f>'[7]2'!I27</f>
        <v>112</v>
      </c>
      <c r="G27" s="84">
        <f>[6]Шаблон!$F27+[5]Шаблон!$D27</f>
        <v>54</v>
      </c>
      <c r="H27" s="57">
        <f t="shared" si="1"/>
        <v>48.214285714285715</v>
      </c>
      <c r="I27" s="84">
        <f>'[7]2'!L27</f>
        <v>21</v>
      </c>
      <c r="J27" s="84">
        <f>[6]Шаблон!$J27</f>
        <v>9</v>
      </c>
      <c r="K27" s="57">
        <f t="shared" si="2"/>
        <v>42.857142857142854</v>
      </c>
      <c r="L27" s="87">
        <f>'[7]2'!O27</f>
        <v>32</v>
      </c>
      <c r="M27" s="84">
        <f>[6]Шаблон!$K27+[6]Шаблон!$L27+[5]Шаблон!$G27</f>
        <v>5</v>
      </c>
      <c r="N27" s="57">
        <f t="shared" si="3"/>
        <v>15.625</v>
      </c>
      <c r="O27" s="91">
        <f>'[7]2'!R27</f>
        <v>493</v>
      </c>
      <c r="P27" s="46">
        <f>'[8]1'!$D30</f>
        <v>394</v>
      </c>
      <c r="Q27" s="57">
        <f t="shared" si="4"/>
        <v>79.918864097363084</v>
      </c>
      <c r="R27" s="46">
        <f>[6]Шаблон!$P27+[5]Шаблон!$M27</f>
        <v>166</v>
      </c>
      <c r="S27" s="84">
        <f>'[7]2'!V27</f>
        <v>165</v>
      </c>
      <c r="T27" s="46">
        <f>[6]Шаблон!$P27</f>
        <v>165</v>
      </c>
      <c r="U27" s="57">
        <f t="shared" si="5"/>
        <v>100</v>
      </c>
      <c r="V27" s="84">
        <f>'[7]2'!Y27</f>
        <v>122</v>
      </c>
      <c r="W27" s="46">
        <f>[6]Шаблон!$T27</f>
        <v>149</v>
      </c>
      <c r="X27" s="57">
        <f t="shared" si="6"/>
        <v>122.13114754098359</v>
      </c>
      <c r="Y27" s="29"/>
      <c r="Z27" s="32"/>
    </row>
    <row r="28" spans="1:26" s="33" customFormat="1" ht="18" customHeight="1" x14ac:dyDescent="0.25">
      <c r="A28" s="54" t="s">
        <v>44</v>
      </c>
      <c r="B28" s="84">
        <f>[5]Шаблон!$M28+[5]Шаблон!$K28-[5]Шаблон!$L28+[6]Шаблон!$D28</f>
        <v>404</v>
      </c>
      <c r="C28" s="84">
        <f>'[7]2'!F28</f>
        <v>442</v>
      </c>
      <c r="D28" s="84">
        <f>[6]Шаблон!$D28</f>
        <v>390</v>
      </c>
      <c r="E28" s="57">
        <f t="shared" si="0"/>
        <v>88.235294117647058</v>
      </c>
      <c r="F28" s="84">
        <f>'[7]2'!I28</f>
        <v>118</v>
      </c>
      <c r="G28" s="84">
        <f>[6]Шаблон!$F28+[5]Шаблон!$D28</f>
        <v>55</v>
      </c>
      <c r="H28" s="57">
        <f t="shared" si="1"/>
        <v>46.610169491525419</v>
      </c>
      <c r="I28" s="84">
        <f>'[7]2'!L28</f>
        <v>17</v>
      </c>
      <c r="J28" s="84">
        <f>[6]Шаблон!$J28</f>
        <v>6</v>
      </c>
      <c r="K28" s="57">
        <f t="shared" si="2"/>
        <v>35.294117647058826</v>
      </c>
      <c r="L28" s="87">
        <f>'[7]2'!O28</f>
        <v>2</v>
      </c>
      <c r="M28" s="84">
        <f>[6]Шаблон!$K28+[6]Шаблон!$L28+[5]Шаблон!$G28</f>
        <v>4</v>
      </c>
      <c r="N28" s="57">
        <f t="shared" si="3"/>
        <v>200</v>
      </c>
      <c r="O28" s="91">
        <f>'[7]2'!R28</f>
        <v>439</v>
      </c>
      <c r="P28" s="46">
        <f>'[8]1'!$D31</f>
        <v>385</v>
      </c>
      <c r="Q28" s="57">
        <f t="shared" si="4"/>
        <v>87.699316628701595</v>
      </c>
      <c r="R28" s="46">
        <f>[6]Шаблон!$P28+[5]Шаблон!$M28</f>
        <v>153</v>
      </c>
      <c r="S28" s="84">
        <f>'[7]2'!V28</f>
        <v>128</v>
      </c>
      <c r="T28" s="46">
        <f>[6]Шаблон!$P28</f>
        <v>151</v>
      </c>
      <c r="U28" s="57">
        <f t="shared" si="5"/>
        <v>117.96875</v>
      </c>
      <c r="V28" s="84">
        <f>'[7]2'!Y28</f>
        <v>110</v>
      </c>
      <c r="W28" s="46">
        <f>[6]Шаблон!$T28</f>
        <v>137</v>
      </c>
      <c r="X28" s="57">
        <f t="shared" si="6"/>
        <v>124.54545454545453</v>
      </c>
      <c r="Y28" s="29"/>
      <c r="Z28" s="32"/>
    </row>
    <row r="29" spans="1:26" ht="60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06" t="s">
        <v>75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M4:M5"/>
    <mergeCell ref="N4:N5"/>
    <mergeCell ref="R4:R5"/>
    <mergeCell ref="T4:T5"/>
    <mergeCell ref="T1:U1"/>
    <mergeCell ref="O3:Q3"/>
    <mergeCell ref="O4:O5"/>
    <mergeCell ref="P4:P5"/>
    <mergeCell ref="Q4:Q5"/>
    <mergeCell ref="S4:S5"/>
    <mergeCell ref="V3:X3"/>
    <mergeCell ref="V4:V5"/>
    <mergeCell ref="W4:W5"/>
    <mergeCell ref="X4:X5"/>
    <mergeCell ref="V2:W2"/>
    <mergeCell ref="K4:K5"/>
    <mergeCell ref="L4:L5"/>
    <mergeCell ref="G4:G5"/>
    <mergeCell ref="H4:H5"/>
    <mergeCell ref="B1:K1"/>
    <mergeCell ref="L29:X29"/>
    <mergeCell ref="T2:U2"/>
    <mergeCell ref="A3:A5"/>
    <mergeCell ref="C3:E3"/>
    <mergeCell ref="F3:H3"/>
    <mergeCell ref="I3:K3"/>
    <mergeCell ref="L3:N3"/>
    <mergeCell ref="S3:U3"/>
    <mergeCell ref="B4:B5"/>
    <mergeCell ref="C4:C5"/>
    <mergeCell ref="D4:D5"/>
    <mergeCell ref="E4:E5"/>
    <mergeCell ref="U4:U5"/>
    <mergeCell ref="F4:F5"/>
    <mergeCell ref="I4:I5"/>
    <mergeCell ref="J4:J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view="pageBreakPreview" zoomScale="80" zoomScaleNormal="70" zoomScaleSheetLayoutView="80" workbookViewId="0">
      <selection activeCell="C10" sqref="C10"/>
    </sheetView>
  </sheetViews>
  <sheetFormatPr defaultColWidth="8" defaultRowHeight="12.75" x14ac:dyDescent="0.2"/>
  <cols>
    <col min="1" max="1" width="60.85546875" style="2" customWidth="1"/>
    <col min="2" max="2" width="32.42578125" style="2" customWidth="1"/>
    <col min="3" max="3" width="30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54.75" customHeight="1" x14ac:dyDescent="0.2">
      <c r="A1" s="94" t="s">
        <v>45</v>
      </c>
      <c r="B1" s="94"/>
      <c r="C1" s="94"/>
      <c r="D1" s="94"/>
      <c r="E1" s="94"/>
    </row>
    <row r="2" spans="1:11" s="3" customFormat="1" ht="23.25" customHeight="1" x14ac:dyDescent="0.25">
      <c r="A2" s="99" t="s">
        <v>0</v>
      </c>
      <c r="B2" s="95" t="s">
        <v>81</v>
      </c>
      <c r="C2" s="95" t="s">
        <v>82</v>
      </c>
      <c r="D2" s="97" t="s">
        <v>1</v>
      </c>
      <c r="E2" s="98"/>
    </row>
    <row r="3" spans="1:11" s="3" customFormat="1" ht="42" customHeight="1" x14ac:dyDescent="0.25">
      <c r="A3" s="100"/>
      <c r="B3" s="96"/>
      <c r="C3" s="96"/>
      <c r="D3" s="4" t="s">
        <v>2</v>
      </c>
      <c r="E3" s="5" t="s">
        <v>56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49</v>
      </c>
      <c r="B5" s="59" t="s">
        <v>72</v>
      </c>
      <c r="C5" s="58">
        <f>'4'!B7</f>
        <v>1719</v>
      </c>
      <c r="D5" s="89" t="s">
        <v>76</v>
      </c>
      <c r="E5" s="89" t="s">
        <v>76</v>
      </c>
      <c r="K5" s="11"/>
    </row>
    <row r="6" spans="1:11" s="3" customFormat="1" ht="31.5" customHeight="1" x14ac:dyDescent="0.25">
      <c r="A6" s="9" t="s">
        <v>50</v>
      </c>
      <c r="B6" s="58">
        <f>'4'!C7</f>
        <v>1898</v>
      </c>
      <c r="C6" s="58">
        <f>'4'!D7</f>
        <v>1686</v>
      </c>
      <c r="D6" s="48">
        <f t="shared" ref="D6:D10" si="0">C6/B6%</f>
        <v>88.83034773445732</v>
      </c>
      <c r="E6" s="49">
        <f t="shared" ref="E6:E10" si="1">C6-B6</f>
        <v>-212</v>
      </c>
      <c r="K6" s="11"/>
    </row>
    <row r="7" spans="1:11" s="3" customFormat="1" ht="54.75" customHeight="1" x14ac:dyDescent="0.25">
      <c r="A7" s="12" t="s">
        <v>51</v>
      </c>
      <c r="B7" s="58">
        <f>'4'!F7</f>
        <v>395</v>
      </c>
      <c r="C7" s="58">
        <f>'4'!G7</f>
        <v>218</v>
      </c>
      <c r="D7" s="48">
        <f t="shared" si="0"/>
        <v>55.189873417721515</v>
      </c>
      <c r="E7" s="49">
        <f t="shared" si="1"/>
        <v>-177</v>
      </c>
      <c r="K7" s="11"/>
    </row>
    <row r="8" spans="1:11" s="3" customFormat="1" ht="35.25" customHeight="1" x14ac:dyDescent="0.25">
      <c r="A8" s="13" t="s">
        <v>52</v>
      </c>
      <c r="B8" s="58">
        <f>'4'!I7</f>
        <v>83</v>
      </c>
      <c r="C8" s="58">
        <f>'4'!J7</f>
        <v>51</v>
      </c>
      <c r="D8" s="48">
        <f t="shared" si="0"/>
        <v>61.445783132530124</v>
      </c>
      <c r="E8" s="49">
        <f t="shared" si="1"/>
        <v>-32</v>
      </c>
      <c r="K8" s="11"/>
    </row>
    <row r="9" spans="1:11" s="3" customFormat="1" ht="45.75" customHeight="1" x14ac:dyDescent="0.25">
      <c r="A9" s="13" t="s">
        <v>16</v>
      </c>
      <c r="B9" s="58">
        <f>'4'!L7</f>
        <v>54</v>
      </c>
      <c r="C9" s="58">
        <f>'4'!M7</f>
        <v>30</v>
      </c>
      <c r="D9" s="48">
        <f t="shared" si="0"/>
        <v>55.55555555555555</v>
      </c>
      <c r="E9" s="49">
        <f t="shared" si="1"/>
        <v>-24</v>
      </c>
      <c r="K9" s="11"/>
    </row>
    <row r="10" spans="1:11" s="3" customFormat="1" ht="55.5" customHeight="1" x14ac:dyDescent="0.25">
      <c r="A10" s="13" t="s">
        <v>53</v>
      </c>
      <c r="B10" s="58">
        <f>'4'!O7</f>
        <v>1713</v>
      </c>
      <c r="C10" s="58">
        <f>'4'!P7</f>
        <v>1584</v>
      </c>
      <c r="D10" s="48">
        <f t="shared" si="0"/>
        <v>92.469352014010511</v>
      </c>
      <c r="E10" s="49">
        <f t="shared" si="1"/>
        <v>-129</v>
      </c>
      <c r="K10" s="11"/>
    </row>
    <row r="11" spans="1:11" s="3" customFormat="1" ht="12.75" customHeight="1" x14ac:dyDescent="0.25">
      <c r="A11" s="101" t="s">
        <v>4</v>
      </c>
      <c r="B11" s="102"/>
      <c r="C11" s="102"/>
      <c r="D11" s="102"/>
      <c r="E11" s="102"/>
      <c r="K11" s="11"/>
    </row>
    <row r="12" spans="1:11" s="3" customFormat="1" ht="15" customHeight="1" x14ac:dyDescent="0.25">
      <c r="A12" s="103"/>
      <c r="B12" s="104"/>
      <c r="C12" s="104"/>
      <c r="D12" s="104"/>
      <c r="E12" s="104"/>
      <c r="K12" s="11"/>
    </row>
    <row r="13" spans="1:11" s="3" customFormat="1" ht="20.25" customHeight="1" x14ac:dyDescent="0.25">
      <c r="A13" s="99" t="s">
        <v>0</v>
      </c>
      <c r="B13" s="105" t="s">
        <v>83</v>
      </c>
      <c r="C13" s="105" t="s">
        <v>84</v>
      </c>
      <c r="D13" s="97" t="s">
        <v>1</v>
      </c>
      <c r="E13" s="98"/>
      <c r="K13" s="11"/>
    </row>
    <row r="14" spans="1:11" ht="35.25" customHeight="1" x14ac:dyDescent="0.2">
      <c r="A14" s="100"/>
      <c r="B14" s="105"/>
      <c r="C14" s="105"/>
      <c r="D14" s="4" t="s">
        <v>2</v>
      </c>
      <c r="E14" s="5" t="s">
        <v>56</v>
      </c>
      <c r="K14" s="11"/>
    </row>
    <row r="15" spans="1:11" ht="24" customHeight="1" x14ac:dyDescent="0.2">
      <c r="A15" s="9" t="s">
        <v>71</v>
      </c>
      <c r="B15" s="59" t="s">
        <v>72</v>
      </c>
      <c r="C15" s="59">
        <f>'4'!R7</f>
        <v>670</v>
      </c>
      <c r="D15" s="89" t="s">
        <v>76</v>
      </c>
      <c r="E15" s="89" t="s">
        <v>76</v>
      </c>
      <c r="K15" s="11"/>
    </row>
    <row r="16" spans="1:11" ht="25.5" customHeight="1" x14ac:dyDescent="0.2">
      <c r="A16" s="1" t="s">
        <v>50</v>
      </c>
      <c r="B16" s="59">
        <f>'4'!S7</f>
        <v>709</v>
      </c>
      <c r="C16" s="59">
        <f>'4'!T7</f>
        <v>653</v>
      </c>
      <c r="D16" s="48">
        <f t="shared" ref="D16:D17" si="2">C16/B16%</f>
        <v>92.101551480959102</v>
      </c>
      <c r="E16" s="49">
        <f t="shared" ref="E16:E17" si="3">C16-B16</f>
        <v>-56</v>
      </c>
      <c r="K16" s="11"/>
    </row>
    <row r="17" spans="1:11" ht="33.75" customHeight="1" x14ac:dyDescent="0.2">
      <c r="A17" s="1" t="s">
        <v>54</v>
      </c>
      <c r="B17" s="59">
        <f>'4'!V7</f>
        <v>593</v>
      </c>
      <c r="C17" s="59">
        <f>'4'!W7</f>
        <v>569</v>
      </c>
      <c r="D17" s="48">
        <f t="shared" si="2"/>
        <v>95.952782462057343</v>
      </c>
      <c r="E17" s="49">
        <f t="shared" si="3"/>
        <v>-24</v>
      </c>
      <c r="K17" s="11"/>
    </row>
    <row r="18" spans="1:11" ht="57.75" customHeight="1" x14ac:dyDescent="0.2">
      <c r="A18" s="93" t="s">
        <v>73</v>
      </c>
      <c r="B18" s="93"/>
      <c r="C18" s="93"/>
      <c r="D18" s="93"/>
      <c r="E18" s="93"/>
    </row>
  </sheetData>
  <mergeCells count="11">
    <mergeCell ref="A18:E18"/>
    <mergeCell ref="A1:E1"/>
    <mergeCell ref="B2:B3"/>
    <mergeCell ref="C2:C3"/>
    <mergeCell ref="D2:E2"/>
    <mergeCell ref="A11:E12"/>
    <mergeCell ref="A13:A14"/>
    <mergeCell ref="B13:B14"/>
    <mergeCell ref="C13:C14"/>
    <mergeCell ref="D13:E13"/>
    <mergeCell ref="A2:A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G7" activePane="bottomRight" state="frozen"/>
      <selection activeCell="C7" sqref="C7"/>
      <selection pane="topRight" activeCell="C7" sqref="C7"/>
      <selection pane="bottomLeft" activeCell="C7" sqref="C7"/>
      <selection pane="bottomRight" activeCell="Y11" sqref="Y11"/>
    </sheetView>
  </sheetViews>
  <sheetFormatPr defaultRowHeight="14.25" x14ac:dyDescent="0.2"/>
  <cols>
    <col min="1" max="1" width="29.140625" style="37" customWidth="1"/>
    <col min="2" max="2" width="16.5703125" style="37" customWidth="1"/>
    <col min="3" max="3" width="9.7109375" style="37" customWidth="1"/>
    <col min="4" max="4" width="8.28515625" style="37" customWidth="1"/>
    <col min="5" max="5" width="7.42578125" style="37" customWidth="1"/>
    <col min="6" max="6" width="8.85546875" style="37" customWidth="1"/>
    <col min="7" max="7" width="8.7109375" style="37" customWidth="1"/>
    <col min="8" max="8" width="7.42578125" style="37" customWidth="1"/>
    <col min="9" max="10" width="8.28515625" style="37" customWidth="1"/>
    <col min="11" max="11" width="9" style="37" customWidth="1"/>
    <col min="12" max="12" width="7.85546875" style="37" customWidth="1"/>
    <col min="13" max="13" width="8.28515625" style="37" customWidth="1"/>
    <col min="14" max="14" width="8.140625" style="37" customWidth="1"/>
    <col min="15" max="15" width="8.42578125" style="37" customWidth="1"/>
    <col min="16" max="17" width="8.140625" style="37" customWidth="1"/>
    <col min="18" max="18" width="13.28515625" style="37" customWidth="1"/>
    <col min="19" max="19" width="7.140625" style="37" customWidth="1"/>
    <col min="20" max="20" width="8" style="37" customWidth="1"/>
    <col min="21" max="21" width="8.28515625" style="37" customWidth="1"/>
    <col min="22" max="22" width="8.140625" style="37" customWidth="1"/>
    <col min="23" max="23" width="7.5703125" style="37" customWidth="1"/>
    <col min="24" max="16384" width="9.140625" style="37"/>
  </cols>
  <sheetData>
    <row r="1" spans="1:28" s="22" customFormat="1" ht="42" customHeight="1" x14ac:dyDescent="0.35">
      <c r="B1" s="119" t="s">
        <v>86</v>
      </c>
      <c r="C1" s="113"/>
      <c r="D1" s="113"/>
      <c r="E1" s="113"/>
      <c r="F1" s="113"/>
      <c r="G1" s="113"/>
      <c r="H1" s="113"/>
      <c r="I1" s="113"/>
      <c r="J1" s="113"/>
      <c r="K1" s="113"/>
      <c r="L1" s="21"/>
      <c r="M1" s="21"/>
      <c r="N1" s="21"/>
      <c r="O1" s="21"/>
      <c r="P1" s="21"/>
      <c r="Q1" s="21"/>
      <c r="R1" s="21"/>
      <c r="S1" s="21"/>
      <c r="T1" s="115"/>
      <c r="U1" s="115"/>
      <c r="V1" s="41"/>
      <c r="X1" s="47" t="s">
        <v>12</v>
      </c>
    </row>
    <row r="2" spans="1:28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07"/>
      <c r="U2" s="107"/>
      <c r="V2" s="114" t="s">
        <v>5</v>
      </c>
      <c r="W2" s="114"/>
    </row>
    <row r="3" spans="1:28" s="26" customFormat="1" ht="67.5" customHeight="1" x14ac:dyDescent="0.25">
      <c r="A3" s="108"/>
      <c r="B3" s="92" t="s">
        <v>80</v>
      </c>
      <c r="C3" s="109" t="s">
        <v>17</v>
      </c>
      <c r="D3" s="109"/>
      <c r="E3" s="109"/>
      <c r="F3" s="109" t="s">
        <v>57</v>
      </c>
      <c r="G3" s="109"/>
      <c r="H3" s="109"/>
      <c r="I3" s="109" t="s">
        <v>7</v>
      </c>
      <c r="J3" s="109"/>
      <c r="K3" s="109"/>
      <c r="L3" s="109" t="s">
        <v>8</v>
      </c>
      <c r="M3" s="109"/>
      <c r="N3" s="109"/>
      <c r="O3" s="116" t="s">
        <v>6</v>
      </c>
      <c r="P3" s="117"/>
      <c r="Q3" s="118"/>
      <c r="R3" s="88" t="s">
        <v>74</v>
      </c>
      <c r="S3" s="109" t="s">
        <v>9</v>
      </c>
      <c r="T3" s="109"/>
      <c r="U3" s="109"/>
      <c r="V3" s="109" t="s">
        <v>10</v>
      </c>
      <c r="W3" s="109"/>
      <c r="X3" s="109"/>
    </row>
    <row r="4" spans="1:28" s="27" customFormat="1" ht="19.5" customHeight="1" x14ac:dyDescent="0.25">
      <c r="A4" s="108"/>
      <c r="B4" s="110" t="s">
        <v>79</v>
      </c>
      <c r="C4" s="110" t="s">
        <v>22</v>
      </c>
      <c r="D4" s="110" t="s">
        <v>79</v>
      </c>
      <c r="E4" s="111" t="s">
        <v>2</v>
      </c>
      <c r="F4" s="110" t="s">
        <v>22</v>
      </c>
      <c r="G4" s="110" t="s">
        <v>79</v>
      </c>
      <c r="H4" s="111" t="s">
        <v>2</v>
      </c>
      <c r="I4" s="110" t="s">
        <v>22</v>
      </c>
      <c r="J4" s="110" t="s">
        <v>79</v>
      </c>
      <c r="K4" s="111" t="s">
        <v>2</v>
      </c>
      <c r="L4" s="110" t="s">
        <v>22</v>
      </c>
      <c r="M4" s="110" t="s">
        <v>79</v>
      </c>
      <c r="N4" s="111" t="s">
        <v>2</v>
      </c>
      <c r="O4" s="110" t="s">
        <v>22</v>
      </c>
      <c r="P4" s="110" t="s">
        <v>79</v>
      </c>
      <c r="Q4" s="111" t="s">
        <v>2</v>
      </c>
      <c r="R4" s="110" t="s">
        <v>79</v>
      </c>
      <c r="S4" s="110" t="s">
        <v>22</v>
      </c>
      <c r="T4" s="110" t="s">
        <v>79</v>
      </c>
      <c r="U4" s="111" t="s">
        <v>2</v>
      </c>
      <c r="V4" s="110" t="s">
        <v>22</v>
      </c>
      <c r="W4" s="110" t="s">
        <v>79</v>
      </c>
      <c r="X4" s="111" t="s">
        <v>2</v>
      </c>
    </row>
    <row r="5" spans="1:28" s="27" customFormat="1" ht="6" customHeight="1" x14ac:dyDescent="0.25">
      <c r="A5" s="108"/>
      <c r="B5" s="110"/>
      <c r="C5" s="110"/>
      <c r="D5" s="110"/>
      <c r="E5" s="111"/>
      <c r="F5" s="110"/>
      <c r="G5" s="110"/>
      <c r="H5" s="111"/>
      <c r="I5" s="110"/>
      <c r="J5" s="110"/>
      <c r="K5" s="111"/>
      <c r="L5" s="110"/>
      <c r="M5" s="110"/>
      <c r="N5" s="111"/>
      <c r="O5" s="110"/>
      <c r="P5" s="110"/>
      <c r="Q5" s="111"/>
      <c r="R5" s="110"/>
      <c r="S5" s="110"/>
      <c r="T5" s="110"/>
      <c r="U5" s="111"/>
      <c r="V5" s="110"/>
      <c r="W5" s="110"/>
      <c r="X5" s="111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1719</v>
      </c>
      <c r="C7" s="28">
        <f>SUM(C8:C28)</f>
        <v>1898</v>
      </c>
      <c r="D7" s="28">
        <f>SUM(D8:D28)</f>
        <v>1686</v>
      </c>
      <c r="E7" s="56">
        <f>IF(C7=0,0,D7/C7)*100</f>
        <v>88.83034773445732</v>
      </c>
      <c r="F7" s="28">
        <f>SUM(F8:F28)</f>
        <v>395</v>
      </c>
      <c r="G7" s="28">
        <f>SUM(G8:G28)</f>
        <v>218</v>
      </c>
      <c r="H7" s="56">
        <f>IF(F7=0,0,G7/F7)*100</f>
        <v>55.189873417721522</v>
      </c>
      <c r="I7" s="28">
        <f>SUM(I8:I28)</f>
        <v>83</v>
      </c>
      <c r="J7" s="28">
        <f>SUM(J8:J28)</f>
        <v>51</v>
      </c>
      <c r="K7" s="56">
        <f>IF(I7=0,0,J7/I7)*100</f>
        <v>61.445783132530117</v>
      </c>
      <c r="L7" s="28">
        <f>SUM(L8:L28)</f>
        <v>54</v>
      </c>
      <c r="M7" s="86">
        <f>SUM(M8:M28)</f>
        <v>30</v>
      </c>
      <c r="N7" s="56">
        <f>IF(L7=0,0,M7/L7)*100</f>
        <v>55.555555555555557</v>
      </c>
      <c r="O7" s="28">
        <f>SUM(O8:O28)</f>
        <v>1713</v>
      </c>
      <c r="P7" s="28">
        <f>SUM(P8:P28)</f>
        <v>1584</v>
      </c>
      <c r="Q7" s="56">
        <f>IF(O7=0,0,P7/O7)*100</f>
        <v>92.469352014010511</v>
      </c>
      <c r="R7" s="28">
        <f>SUM(R8:R28)</f>
        <v>670</v>
      </c>
      <c r="S7" s="28">
        <f>SUM(S8:S28)</f>
        <v>709</v>
      </c>
      <c r="T7" s="28">
        <f>SUM(T8:T28)</f>
        <v>653</v>
      </c>
      <c r="U7" s="56">
        <f>IF(S7=0,0,T7/S7)*100</f>
        <v>92.101551480959102</v>
      </c>
      <c r="V7" s="28">
        <f>SUM(V8:V28)</f>
        <v>593</v>
      </c>
      <c r="W7" s="28">
        <f>SUM(W8:W28)</f>
        <v>569</v>
      </c>
      <c r="X7" s="56">
        <f>IF(V7=0,0,W7/V7)*100</f>
        <v>95.952782462057343</v>
      </c>
      <c r="Y7" s="29"/>
      <c r="AB7" s="33"/>
    </row>
    <row r="8" spans="1:28" s="33" customFormat="1" ht="18" customHeight="1" x14ac:dyDescent="0.25">
      <c r="A8" s="51" t="s">
        <v>24</v>
      </c>
      <c r="B8" s="31">
        <f>[9]Шаблон!$M8+[9]Шаблон!$K8-[9]Шаблон!$L8+[10]Шаблон!$D8</f>
        <v>86</v>
      </c>
      <c r="C8" s="31">
        <f>'[7]4'!F8</f>
        <v>115</v>
      </c>
      <c r="D8" s="31">
        <f>[10]Шаблон!$D8</f>
        <v>86</v>
      </c>
      <c r="E8" s="57">
        <f t="shared" ref="E8:E28" si="0">IF(C8=0,0,D8/C8)*100</f>
        <v>74.782608695652172</v>
      </c>
      <c r="F8" s="31">
        <f>'[7]4'!I8</f>
        <v>24</v>
      </c>
      <c r="G8" s="31">
        <f>[10]Шаблон!$F8+[9]Шаблон!$D8</f>
        <v>17</v>
      </c>
      <c r="H8" s="57">
        <f t="shared" ref="H8:H28" si="1">IF(F8=0,0,G8/F8)*100</f>
        <v>70.833333333333343</v>
      </c>
      <c r="I8" s="31">
        <f>'[7]4'!L8</f>
        <v>5</v>
      </c>
      <c r="J8" s="31">
        <f>[10]Шаблон!$J8</f>
        <v>3</v>
      </c>
      <c r="K8" s="57">
        <f t="shared" ref="K8:K28" si="2">IF(I8=0,0,J8/I8)*100</f>
        <v>60</v>
      </c>
      <c r="L8" s="31">
        <f>'[7]4'!O8</f>
        <v>6</v>
      </c>
      <c r="M8" s="87">
        <f>[10]Шаблон!$K8+[10]Шаблон!$L8+[9]Шаблон!$G8</f>
        <v>1</v>
      </c>
      <c r="N8" s="57">
        <f t="shared" ref="N8:N28" si="3">IF(L8=0,0,M8/L8)*100</f>
        <v>16.666666666666664</v>
      </c>
      <c r="O8" s="31">
        <f>'[7]4'!R8</f>
        <v>111</v>
      </c>
      <c r="P8" s="46">
        <f>'[8]1'!$E11</f>
        <v>86</v>
      </c>
      <c r="Q8" s="57">
        <f t="shared" ref="Q8:Q28" si="4">IF(O8=0,0,P8/O8)*100</f>
        <v>77.477477477477478</v>
      </c>
      <c r="R8" s="46">
        <f>[9]Шаблон!$M8+[10]Шаблон!$P8</f>
        <v>30</v>
      </c>
      <c r="S8" s="31">
        <f>'[7]4'!V8</f>
        <v>41</v>
      </c>
      <c r="T8" s="46">
        <f>[10]Шаблон!$P8</f>
        <v>30</v>
      </c>
      <c r="U8" s="57">
        <f t="shared" ref="U8:U28" si="5">IF(S8=0,0,T8/S8)*100</f>
        <v>73.170731707317074</v>
      </c>
      <c r="V8" s="31">
        <f>'[7]4'!Y8</f>
        <v>36</v>
      </c>
      <c r="W8" s="46">
        <f>[10]Шаблон!$T8</f>
        <v>27</v>
      </c>
      <c r="X8" s="57">
        <f t="shared" ref="X8:X28" si="6">IF(V8=0,0,W8/V8)*100</f>
        <v>75</v>
      </c>
      <c r="Y8" s="29"/>
      <c r="Z8" s="32"/>
    </row>
    <row r="9" spans="1:28" s="34" customFormat="1" ht="18" customHeight="1" x14ac:dyDescent="0.25">
      <c r="A9" s="52" t="s">
        <v>25</v>
      </c>
      <c r="B9" s="84">
        <f>[9]Шаблон!$M9+[9]Шаблон!$K9-[9]Шаблон!$L9+[10]Шаблон!$D9</f>
        <v>31</v>
      </c>
      <c r="C9" s="84">
        <f>'[7]4'!F9</f>
        <v>58</v>
      </c>
      <c r="D9" s="84">
        <f>[10]Шаблон!$D9</f>
        <v>31</v>
      </c>
      <c r="E9" s="57">
        <f t="shared" si="0"/>
        <v>53.448275862068961</v>
      </c>
      <c r="F9" s="84">
        <f>'[7]4'!I9</f>
        <v>11</v>
      </c>
      <c r="G9" s="84">
        <f>[10]Шаблон!$F9+[9]Шаблон!$D9</f>
        <v>9</v>
      </c>
      <c r="H9" s="57">
        <f t="shared" si="1"/>
        <v>81.818181818181827</v>
      </c>
      <c r="I9" s="84">
        <f>'[7]4'!L9</f>
        <v>3</v>
      </c>
      <c r="J9" s="84">
        <f>[10]Шаблон!$J9</f>
        <v>1</v>
      </c>
      <c r="K9" s="57">
        <f t="shared" si="2"/>
        <v>33.333333333333329</v>
      </c>
      <c r="L9" s="84">
        <f>'[7]4'!O9</f>
        <v>1</v>
      </c>
      <c r="M9" s="87">
        <f>[10]Шаблон!$K9+[10]Шаблон!$L9+[9]Шаблон!$G9</f>
        <v>1</v>
      </c>
      <c r="N9" s="57">
        <f t="shared" si="3"/>
        <v>100</v>
      </c>
      <c r="O9" s="84">
        <f>'[7]4'!R9</f>
        <v>49</v>
      </c>
      <c r="P9" s="46">
        <f>'[8]1'!$E12</f>
        <v>24</v>
      </c>
      <c r="Q9" s="57">
        <f t="shared" si="4"/>
        <v>48.979591836734691</v>
      </c>
      <c r="R9" s="46">
        <f>[9]Шаблон!$M9+[10]Шаблон!$P9</f>
        <v>11</v>
      </c>
      <c r="S9" s="84">
        <f>'[7]4'!V9</f>
        <v>21</v>
      </c>
      <c r="T9" s="46">
        <f>[10]Шаблон!$P9</f>
        <v>11</v>
      </c>
      <c r="U9" s="57">
        <f t="shared" si="5"/>
        <v>52.380952380952387</v>
      </c>
      <c r="V9" s="84">
        <f>'[7]4'!Y9</f>
        <v>18</v>
      </c>
      <c r="W9" s="46">
        <f>[10]Шаблон!$T9</f>
        <v>9</v>
      </c>
      <c r="X9" s="57">
        <f t="shared" si="6"/>
        <v>50</v>
      </c>
      <c r="Y9" s="29"/>
      <c r="Z9" s="32"/>
    </row>
    <row r="10" spans="1:28" s="33" customFormat="1" ht="18" customHeight="1" x14ac:dyDescent="0.25">
      <c r="A10" s="52" t="s">
        <v>26</v>
      </c>
      <c r="B10" s="84">
        <f>[9]Шаблон!$M10+[9]Шаблон!$K10-[9]Шаблон!$L10+[10]Шаблон!$D10</f>
        <v>45</v>
      </c>
      <c r="C10" s="84">
        <f>'[7]4'!F10</f>
        <v>38</v>
      </c>
      <c r="D10" s="84">
        <f>[10]Шаблон!$D10</f>
        <v>44</v>
      </c>
      <c r="E10" s="57">
        <f t="shared" si="0"/>
        <v>115.78947368421053</v>
      </c>
      <c r="F10" s="84">
        <f>'[7]4'!I10</f>
        <v>8</v>
      </c>
      <c r="G10" s="84">
        <f>[10]Шаблон!$F10+[9]Шаблон!$D10</f>
        <v>8</v>
      </c>
      <c r="H10" s="57">
        <f t="shared" si="1"/>
        <v>100</v>
      </c>
      <c r="I10" s="84">
        <f>'[7]4'!L10</f>
        <v>0</v>
      </c>
      <c r="J10" s="84">
        <f>[10]Шаблон!$J10</f>
        <v>2</v>
      </c>
      <c r="K10" s="57">
        <f t="shared" si="2"/>
        <v>0</v>
      </c>
      <c r="L10" s="84">
        <f>'[7]4'!O10</f>
        <v>1</v>
      </c>
      <c r="M10" s="87">
        <f>[10]Шаблон!$K10+[10]Шаблон!$L10+[9]Шаблон!$G10</f>
        <v>0</v>
      </c>
      <c r="N10" s="57">
        <f t="shared" si="3"/>
        <v>0</v>
      </c>
      <c r="O10" s="84">
        <f>'[7]4'!R10</f>
        <v>36</v>
      </c>
      <c r="P10" s="46">
        <f>'[8]1'!$E13</f>
        <v>39</v>
      </c>
      <c r="Q10" s="57">
        <f t="shared" si="4"/>
        <v>108.33333333333333</v>
      </c>
      <c r="R10" s="46">
        <f>[9]Шаблон!$M10+[10]Шаблон!$P10</f>
        <v>21</v>
      </c>
      <c r="S10" s="84">
        <f>'[7]4'!V10</f>
        <v>17</v>
      </c>
      <c r="T10" s="46">
        <f>[10]Шаблон!$P10</f>
        <v>20</v>
      </c>
      <c r="U10" s="57">
        <f t="shared" si="5"/>
        <v>117.64705882352942</v>
      </c>
      <c r="V10" s="84">
        <f>'[7]4'!Y10</f>
        <v>13</v>
      </c>
      <c r="W10" s="46">
        <f>[10]Шаблон!$T10</f>
        <v>17</v>
      </c>
      <c r="X10" s="57">
        <f t="shared" si="6"/>
        <v>130.76923076923077</v>
      </c>
      <c r="Y10" s="29"/>
      <c r="Z10" s="32"/>
    </row>
    <row r="11" spans="1:28" s="33" customFormat="1" ht="18" customHeight="1" x14ac:dyDescent="0.25">
      <c r="A11" s="52" t="s">
        <v>27</v>
      </c>
      <c r="B11" s="84">
        <f>[9]Шаблон!$M11+[9]Шаблон!$K11-[9]Шаблон!$L11+[10]Шаблон!$D11</f>
        <v>61</v>
      </c>
      <c r="C11" s="84">
        <f>'[7]4'!F11</f>
        <v>84</v>
      </c>
      <c r="D11" s="84">
        <f>[10]Шаблон!$D11</f>
        <v>61</v>
      </c>
      <c r="E11" s="57">
        <f t="shared" si="0"/>
        <v>72.61904761904762</v>
      </c>
      <c r="F11" s="84">
        <f>'[7]4'!I11</f>
        <v>12</v>
      </c>
      <c r="G11" s="84">
        <f>[10]Шаблон!$F11+[9]Шаблон!$D11</f>
        <v>6</v>
      </c>
      <c r="H11" s="57">
        <f t="shared" si="1"/>
        <v>50</v>
      </c>
      <c r="I11" s="84">
        <f>'[7]4'!L11</f>
        <v>5</v>
      </c>
      <c r="J11" s="84">
        <f>[10]Шаблон!$J11</f>
        <v>3</v>
      </c>
      <c r="K11" s="57">
        <f t="shared" si="2"/>
        <v>60</v>
      </c>
      <c r="L11" s="84">
        <f>'[7]4'!O11</f>
        <v>0</v>
      </c>
      <c r="M11" s="87">
        <f>[10]Шаблон!$K11+[10]Шаблон!$L11+[9]Шаблон!$G11</f>
        <v>6</v>
      </c>
      <c r="N11" s="57">
        <f t="shared" si="3"/>
        <v>0</v>
      </c>
      <c r="O11" s="84">
        <f>'[7]4'!R11</f>
        <v>81</v>
      </c>
      <c r="P11" s="46">
        <f>'[8]1'!$E14</f>
        <v>61</v>
      </c>
      <c r="Q11" s="57">
        <f t="shared" si="4"/>
        <v>75.308641975308646</v>
      </c>
      <c r="R11" s="46">
        <f>[9]Шаблон!$M11+[10]Шаблон!$P11</f>
        <v>24</v>
      </c>
      <c r="S11" s="84">
        <f>'[7]4'!V11</f>
        <v>39</v>
      </c>
      <c r="T11" s="46">
        <f>[10]Шаблон!$P11</f>
        <v>24</v>
      </c>
      <c r="U11" s="57">
        <f t="shared" si="5"/>
        <v>61.53846153846154</v>
      </c>
      <c r="V11" s="84">
        <f>'[7]4'!Y11</f>
        <v>37</v>
      </c>
      <c r="W11" s="46">
        <f>[10]Шаблон!$T11</f>
        <v>17</v>
      </c>
      <c r="X11" s="57">
        <f t="shared" si="6"/>
        <v>45.945945945945951</v>
      </c>
      <c r="Y11" s="29"/>
      <c r="Z11" s="32"/>
    </row>
    <row r="12" spans="1:28" s="33" customFormat="1" ht="18" customHeight="1" x14ac:dyDescent="0.25">
      <c r="A12" s="52" t="s">
        <v>28</v>
      </c>
      <c r="B12" s="84">
        <f>[9]Шаблон!$M12+[9]Шаблон!$K12-[9]Шаблон!$L12+[10]Шаблон!$D12</f>
        <v>39</v>
      </c>
      <c r="C12" s="84">
        <f>'[7]4'!F12</f>
        <v>41</v>
      </c>
      <c r="D12" s="84">
        <f>[10]Шаблон!$D12</f>
        <v>39</v>
      </c>
      <c r="E12" s="57">
        <f t="shared" si="0"/>
        <v>95.121951219512198</v>
      </c>
      <c r="F12" s="84">
        <f>'[7]4'!I12</f>
        <v>12</v>
      </c>
      <c r="G12" s="84">
        <f>[10]Шаблон!$F12+[9]Шаблон!$D12</f>
        <v>3</v>
      </c>
      <c r="H12" s="57">
        <f t="shared" si="1"/>
        <v>25</v>
      </c>
      <c r="I12" s="84">
        <f>'[7]4'!L12</f>
        <v>3</v>
      </c>
      <c r="J12" s="84">
        <f>[10]Шаблон!$J12</f>
        <v>0</v>
      </c>
      <c r="K12" s="57">
        <f t="shared" si="2"/>
        <v>0</v>
      </c>
      <c r="L12" s="84">
        <f>'[7]4'!O12</f>
        <v>1</v>
      </c>
      <c r="M12" s="87">
        <f>[10]Шаблон!$K12+[10]Шаблон!$L12+[9]Шаблон!$G12</f>
        <v>0</v>
      </c>
      <c r="N12" s="57">
        <f t="shared" si="3"/>
        <v>0</v>
      </c>
      <c r="O12" s="84">
        <f>'[7]4'!R12</f>
        <v>39</v>
      </c>
      <c r="P12" s="46">
        <f>'[8]1'!$E15</f>
        <v>38</v>
      </c>
      <c r="Q12" s="57">
        <f t="shared" si="4"/>
        <v>97.435897435897431</v>
      </c>
      <c r="R12" s="46">
        <f>[9]Шаблон!$M12+[10]Шаблон!$P12</f>
        <v>19</v>
      </c>
      <c r="S12" s="84">
        <f>'[7]4'!V12</f>
        <v>18</v>
      </c>
      <c r="T12" s="46">
        <f>[10]Шаблон!$P12</f>
        <v>19</v>
      </c>
      <c r="U12" s="57">
        <f t="shared" si="5"/>
        <v>105.55555555555556</v>
      </c>
      <c r="V12" s="84">
        <f>'[7]4'!Y12</f>
        <v>16</v>
      </c>
      <c r="W12" s="46">
        <f>[10]Шаблон!$T12</f>
        <v>13</v>
      </c>
      <c r="X12" s="57">
        <f t="shared" si="6"/>
        <v>81.25</v>
      </c>
      <c r="Y12" s="29"/>
      <c r="Z12" s="32"/>
    </row>
    <row r="13" spans="1:28" s="33" customFormat="1" ht="18" customHeight="1" x14ac:dyDescent="0.25">
      <c r="A13" s="52" t="s">
        <v>29</v>
      </c>
      <c r="B13" s="84">
        <f>[9]Шаблон!$M13+[9]Шаблон!$K13-[9]Шаблон!$L13+[10]Шаблон!$D13</f>
        <v>48</v>
      </c>
      <c r="C13" s="84">
        <f>'[7]4'!F13</f>
        <v>54</v>
      </c>
      <c r="D13" s="84">
        <f>[10]Шаблон!$D13</f>
        <v>47</v>
      </c>
      <c r="E13" s="57">
        <f t="shared" si="0"/>
        <v>87.037037037037038</v>
      </c>
      <c r="F13" s="84">
        <f>'[7]4'!I13</f>
        <v>12</v>
      </c>
      <c r="G13" s="84">
        <f>[10]Шаблон!$F13+[9]Шаблон!$D13</f>
        <v>7</v>
      </c>
      <c r="H13" s="57">
        <f t="shared" si="1"/>
        <v>58.333333333333336</v>
      </c>
      <c r="I13" s="84">
        <f>'[7]4'!L13</f>
        <v>4</v>
      </c>
      <c r="J13" s="84">
        <f>[10]Шаблон!$J13</f>
        <v>5</v>
      </c>
      <c r="K13" s="57">
        <f t="shared" si="2"/>
        <v>125</v>
      </c>
      <c r="L13" s="84">
        <f>'[7]4'!O13</f>
        <v>0</v>
      </c>
      <c r="M13" s="87">
        <f>[10]Шаблон!$K13+[10]Шаблон!$L13+[9]Шаблон!$G13</f>
        <v>2</v>
      </c>
      <c r="N13" s="57">
        <f t="shared" si="3"/>
        <v>0</v>
      </c>
      <c r="O13" s="84">
        <f>'[7]4'!R13</f>
        <v>46</v>
      </c>
      <c r="P13" s="46">
        <f>'[8]1'!$E16</f>
        <v>45</v>
      </c>
      <c r="Q13" s="57">
        <f t="shared" si="4"/>
        <v>97.826086956521735</v>
      </c>
      <c r="R13" s="46">
        <f>[9]Шаблон!$M13+[10]Шаблон!$P13</f>
        <v>16</v>
      </c>
      <c r="S13" s="84">
        <f>'[7]4'!V13</f>
        <v>22</v>
      </c>
      <c r="T13" s="46">
        <f>[10]Шаблон!$P13</f>
        <v>16</v>
      </c>
      <c r="U13" s="57">
        <f t="shared" si="5"/>
        <v>72.727272727272734</v>
      </c>
      <c r="V13" s="84">
        <f>'[7]4'!Y13</f>
        <v>16</v>
      </c>
      <c r="W13" s="46">
        <f>[10]Шаблон!$T13</f>
        <v>15</v>
      </c>
      <c r="X13" s="57">
        <f t="shared" si="6"/>
        <v>93.75</v>
      </c>
      <c r="Y13" s="29"/>
      <c r="Z13" s="32"/>
    </row>
    <row r="14" spans="1:28" s="33" customFormat="1" ht="18" customHeight="1" x14ac:dyDescent="0.25">
      <c r="A14" s="52" t="s">
        <v>30</v>
      </c>
      <c r="B14" s="84">
        <f>[9]Шаблон!$M14+[9]Шаблон!$K14-[9]Шаблон!$L14+[10]Шаблон!$D14</f>
        <v>24</v>
      </c>
      <c r="C14" s="84">
        <f>'[7]4'!F14</f>
        <v>33</v>
      </c>
      <c r="D14" s="84">
        <f>[10]Шаблон!$D14</f>
        <v>24</v>
      </c>
      <c r="E14" s="57">
        <f t="shared" si="0"/>
        <v>72.727272727272734</v>
      </c>
      <c r="F14" s="84">
        <f>'[7]4'!I14</f>
        <v>6</v>
      </c>
      <c r="G14" s="84">
        <f>[10]Шаблон!$F14+[9]Шаблон!$D14</f>
        <v>6</v>
      </c>
      <c r="H14" s="57">
        <f t="shared" si="1"/>
        <v>100</v>
      </c>
      <c r="I14" s="84">
        <f>'[7]4'!L14</f>
        <v>1</v>
      </c>
      <c r="J14" s="84">
        <f>[10]Шаблон!$J14</f>
        <v>1</v>
      </c>
      <c r="K14" s="57">
        <f t="shared" si="2"/>
        <v>100</v>
      </c>
      <c r="L14" s="84">
        <f>'[7]4'!O14</f>
        <v>0</v>
      </c>
      <c r="M14" s="87">
        <f>[10]Шаблон!$K14+[10]Шаблон!$L14+[9]Шаблон!$G14</f>
        <v>0</v>
      </c>
      <c r="N14" s="57">
        <f t="shared" si="3"/>
        <v>0</v>
      </c>
      <c r="O14" s="84">
        <f>'[7]4'!R14</f>
        <v>27</v>
      </c>
      <c r="P14" s="46">
        <f>'[8]1'!$E17</f>
        <v>23</v>
      </c>
      <c r="Q14" s="57">
        <f t="shared" si="4"/>
        <v>85.18518518518519</v>
      </c>
      <c r="R14" s="46">
        <f>[9]Шаблон!$M14+[10]Шаблон!$P14</f>
        <v>4</v>
      </c>
      <c r="S14" s="84">
        <f>'[7]4'!V14</f>
        <v>17</v>
      </c>
      <c r="T14" s="46">
        <f>[10]Шаблон!$P14</f>
        <v>4</v>
      </c>
      <c r="U14" s="57">
        <f t="shared" si="5"/>
        <v>23.52941176470588</v>
      </c>
      <c r="V14" s="84">
        <f>'[7]4'!Y14</f>
        <v>17</v>
      </c>
      <c r="W14" s="46">
        <f>[10]Шаблон!$T14</f>
        <v>3</v>
      </c>
      <c r="X14" s="57">
        <f t="shared" si="6"/>
        <v>17.647058823529413</v>
      </c>
      <c r="Y14" s="29"/>
      <c r="Z14" s="32"/>
    </row>
    <row r="15" spans="1:28" s="33" customFormat="1" ht="18" customHeight="1" x14ac:dyDescent="0.25">
      <c r="A15" s="52" t="s">
        <v>31</v>
      </c>
      <c r="B15" s="84">
        <f>[9]Шаблон!$M15+[9]Шаблон!$K15-[9]Шаблон!$L15+[10]Шаблон!$D15</f>
        <v>57</v>
      </c>
      <c r="C15" s="84">
        <f>'[7]4'!F15</f>
        <v>55</v>
      </c>
      <c r="D15" s="84">
        <f>[10]Шаблон!$D15</f>
        <v>57</v>
      </c>
      <c r="E15" s="57">
        <f t="shared" si="0"/>
        <v>103.63636363636364</v>
      </c>
      <c r="F15" s="84">
        <f>'[7]4'!I15</f>
        <v>13</v>
      </c>
      <c r="G15" s="84">
        <f>[10]Шаблон!$F15+[9]Шаблон!$D15</f>
        <v>6</v>
      </c>
      <c r="H15" s="57">
        <f t="shared" si="1"/>
        <v>46.153846153846153</v>
      </c>
      <c r="I15" s="84">
        <f>'[7]4'!L15</f>
        <v>4</v>
      </c>
      <c r="J15" s="84">
        <f>[10]Шаблон!$J15</f>
        <v>0</v>
      </c>
      <c r="K15" s="57">
        <f t="shared" si="2"/>
        <v>0</v>
      </c>
      <c r="L15" s="84">
        <f>'[7]4'!O15</f>
        <v>0</v>
      </c>
      <c r="M15" s="87">
        <f>[10]Шаблон!$K15+[10]Шаблон!$L15+[9]Шаблон!$G15</f>
        <v>2</v>
      </c>
      <c r="N15" s="57">
        <f t="shared" si="3"/>
        <v>0</v>
      </c>
      <c r="O15" s="84">
        <f>'[7]4'!R15</f>
        <v>46</v>
      </c>
      <c r="P15" s="46">
        <f>'[8]1'!$E18</f>
        <v>49</v>
      </c>
      <c r="Q15" s="57">
        <f t="shared" si="4"/>
        <v>106.5217391304348</v>
      </c>
      <c r="R15" s="46">
        <f>[9]Шаблон!$M15+[10]Шаблон!$P15</f>
        <v>21</v>
      </c>
      <c r="S15" s="84">
        <f>'[7]4'!V15</f>
        <v>25</v>
      </c>
      <c r="T15" s="46">
        <f>[10]Шаблон!$P15</f>
        <v>21</v>
      </c>
      <c r="U15" s="57">
        <f t="shared" si="5"/>
        <v>84</v>
      </c>
      <c r="V15" s="84">
        <f>'[7]4'!Y15</f>
        <v>19</v>
      </c>
      <c r="W15" s="46">
        <f>[10]Шаблон!$T15</f>
        <v>16</v>
      </c>
      <c r="X15" s="57">
        <f t="shared" si="6"/>
        <v>84.210526315789465</v>
      </c>
      <c r="Y15" s="29"/>
      <c r="Z15" s="32"/>
    </row>
    <row r="16" spans="1:28" s="33" customFormat="1" ht="18" customHeight="1" x14ac:dyDescent="0.25">
      <c r="A16" s="52" t="s">
        <v>32</v>
      </c>
      <c r="B16" s="84">
        <f>[9]Шаблон!$M16+[9]Шаблон!$K16-[9]Шаблон!$L16+[10]Шаблон!$D16</f>
        <v>52</v>
      </c>
      <c r="C16" s="84">
        <f>'[7]4'!F16</f>
        <v>63</v>
      </c>
      <c r="D16" s="84">
        <f>[10]Шаблон!$D16</f>
        <v>52</v>
      </c>
      <c r="E16" s="57">
        <f t="shared" si="0"/>
        <v>82.539682539682531</v>
      </c>
      <c r="F16" s="84">
        <f>'[7]4'!I16</f>
        <v>20</v>
      </c>
      <c r="G16" s="84">
        <f>[10]Шаблон!$F16+[9]Шаблон!$D16</f>
        <v>7</v>
      </c>
      <c r="H16" s="57">
        <f t="shared" si="1"/>
        <v>35</v>
      </c>
      <c r="I16" s="84">
        <f>'[7]4'!L16</f>
        <v>2</v>
      </c>
      <c r="J16" s="84">
        <f>[10]Шаблон!$J16</f>
        <v>4</v>
      </c>
      <c r="K16" s="57">
        <f t="shared" si="2"/>
        <v>200</v>
      </c>
      <c r="L16" s="84">
        <f>'[7]4'!O16</f>
        <v>0</v>
      </c>
      <c r="M16" s="87">
        <f>[10]Шаблон!$K16+[10]Шаблон!$L16+[9]Шаблон!$G16</f>
        <v>3</v>
      </c>
      <c r="N16" s="57">
        <f t="shared" si="3"/>
        <v>0</v>
      </c>
      <c r="O16" s="84">
        <f>'[7]4'!R16</f>
        <v>63</v>
      </c>
      <c r="P16" s="46">
        <f>'[8]1'!$E19</f>
        <v>52</v>
      </c>
      <c r="Q16" s="57">
        <f t="shared" si="4"/>
        <v>82.539682539682531</v>
      </c>
      <c r="R16" s="46">
        <f>[9]Шаблон!$M16+[10]Шаблон!$P16</f>
        <v>23</v>
      </c>
      <c r="S16" s="84">
        <f>'[7]4'!V16</f>
        <v>19</v>
      </c>
      <c r="T16" s="46">
        <f>[10]Шаблон!$P16</f>
        <v>23</v>
      </c>
      <c r="U16" s="57">
        <f t="shared" si="5"/>
        <v>121.05263157894737</v>
      </c>
      <c r="V16" s="84">
        <f>'[7]4'!Y16</f>
        <v>16</v>
      </c>
      <c r="W16" s="46">
        <f>[10]Шаблон!$T16</f>
        <v>23</v>
      </c>
      <c r="X16" s="57">
        <f t="shared" si="6"/>
        <v>143.75</v>
      </c>
      <c r="Y16" s="29"/>
      <c r="Z16" s="32"/>
    </row>
    <row r="17" spans="1:26" s="33" customFormat="1" ht="18" customHeight="1" x14ac:dyDescent="0.25">
      <c r="A17" s="52" t="s">
        <v>33</v>
      </c>
      <c r="B17" s="84">
        <f>[9]Шаблон!$M17+[9]Шаблон!$K17-[9]Шаблон!$L17+[10]Шаблон!$D17</f>
        <v>55</v>
      </c>
      <c r="C17" s="84">
        <f>'[7]4'!F17</f>
        <v>52</v>
      </c>
      <c r="D17" s="84">
        <f>[10]Шаблон!$D17</f>
        <v>55</v>
      </c>
      <c r="E17" s="57">
        <f t="shared" si="0"/>
        <v>105.76923076923077</v>
      </c>
      <c r="F17" s="84">
        <f>'[7]4'!I17</f>
        <v>16</v>
      </c>
      <c r="G17" s="84">
        <f>[10]Шаблон!$F17+[9]Шаблон!$D17</f>
        <v>10</v>
      </c>
      <c r="H17" s="57">
        <f t="shared" si="1"/>
        <v>62.5</v>
      </c>
      <c r="I17" s="84">
        <f>'[7]4'!L17</f>
        <v>2</v>
      </c>
      <c r="J17" s="84">
        <f>[10]Шаблон!$J17</f>
        <v>3</v>
      </c>
      <c r="K17" s="57">
        <f t="shared" si="2"/>
        <v>150</v>
      </c>
      <c r="L17" s="84">
        <f>'[7]4'!O17</f>
        <v>2</v>
      </c>
      <c r="M17" s="87">
        <f>[10]Шаблон!$K17+[10]Шаблон!$L17+[9]Шаблон!$G17</f>
        <v>0</v>
      </c>
      <c r="N17" s="57">
        <f t="shared" si="3"/>
        <v>0</v>
      </c>
      <c r="O17" s="84">
        <f>'[7]4'!R17</f>
        <v>42</v>
      </c>
      <c r="P17" s="46">
        <f>'[8]1'!$E20</f>
        <v>49</v>
      </c>
      <c r="Q17" s="57">
        <f t="shared" si="4"/>
        <v>116.66666666666667</v>
      </c>
      <c r="R17" s="46">
        <f>[9]Шаблон!$M17+[10]Шаблон!$P17</f>
        <v>22</v>
      </c>
      <c r="S17" s="84">
        <f>'[7]4'!V17</f>
        <v>18</v>
      </c>
      <c r="T17" s="46">
        <f>[10]Шаблон!$P17</f>
        <v>22</v>
      </c>
      <c r="U17" s="57">
        <f t="shared" si="5"/>
        <v>122.22222222222223</v>
      </c>
      <c r="V17" s="84">
        <f>'[7]4'!Y17</f>
        <v>13</v>
      </c>
      <c r="W17" s="46">
        <f>[10]Шаблон!$T17</f>
        <v>20</v>
      </c>
      <c r="X17" s="57">
        <f t="shared" si="6"/>
        <v>153.84615384615387</v>
      </c>
      <c r="Y17" s="29"/>
      <c r="Z17" s="32"/>
    </row>
    <row r="18" spans="1:26" s="33" customFormat="1" ht="18" customHeight="1" x14ac:dyDescent="0.25">
      <c r="A18" s="52" t="s">
        <v>34</v>
      </c>
      <c r="B18" s="84">
        <f>[9]Шаблон!$M18+[9]Шаблон!$K18-[9]Шаблон!$L18+[10]Шаблон!$D18</f>
        <v>45</v>
      </c>
      <c r="C18" s="84">
        <f>'[7]4'!F18</f>
        <v>63</v>
      </c>
      <c r="D18" s="84">
        <f>[10]Шаблон!$D18</f>
        <v>45</v>
      </c>
      <c r="E18" s="57">
        <f t="shared" si="0"/>
        <v>71.428571428571431</v>
      </c>
      <c r="F18" s="84">
        <f>'[7]4'!I18</f>
        <v>17</v>
      </c>
      <c r="G18" s="84">
        <f>[10]Шаблон!$F18+[9]Шаблон!$D18</f>
        <v>7</v>
      </c>
      <c r="H18" s="57">
        <f t="shared" si="1"/>
        <v>41.17647058823529</v>
      </c>
      <c r="I18" s="84">
        <f>'[7]4'!L18</f>
        <v>2</v>
      </c>
      <c r="J18" s="84">
        <f>[10]Шаблон!$J18</f>
        <v>1</v>
      </c>
      <c r="K18" s="57">
        <f t="shared" si="2"/>
        <v>50</v>
      </c>
      <c r="L18" s="84">
        <f>'[7]4'!O18</f>
        <v>1</v>
      </c>
      <c r="M18" s="87">
        <f>[10]Шаблон!$K18+[10]Шаблон!$L18+[9]Шаблон!$G18</f>
        <v>2</v>
      </c>
      <c r="N18" s="57">
        <f t="shared" si="3"/>
        <v>200</v>
      </c>
      <c r="O18" s="84">
        <f>'[7]4'!R18</f>
        <v>53</v>
      </c>
      <c r="P18" s="46">
        <f>'[8]1'!$E21</f>
        <v>42</v>
      </c>
      <c r="Q18" s="57">
        <f t="shared" si="4"/>
        <v>79.245283018867923</v>
      </c>
      <c r="R18" s="46">
        <f>[9]Шаблон!$M18+[10]Шаблон!$P18</f>
        <v>20</v>
      </c>
      <c r="S18" s="84">
        <f>'[7]4'!V18</f>
        <v>19</v>
      </c>
      <c r="T18" s="46">
        <f>[10]Шаблон!$P18</f>
        <v>20</v>
      </c>
      <c r="U18" s="57">
        <f t="shared" si="5"/>
        <v>105.26315789473684</v>
      </c>
      <c r="V18" s="84">
        <f>'[7]4'!Y18</f>
        <v>17</v>
      </c>
      <c r="W18" s="46">
        <f>[10]Шаблон!$T18</f>
        <v>12</v>
      </c>
      <c r="X18" s="57">
        <f t="shared" si="6"/>
        <v>70.588235294117652</v>
      </c>
      <c r="Y18" s="29"/>
      <c r="Z18" s="32"/>
    </row>
    <row r="19" spans="1:26" s="33" customFormat="1" ht="18" customHeight="1" x14ac:dyDescent="0.25">
      <c r="A19" s="52" t="s">
        <v>35</v>
      </c>
      <c r="B19" s="84">
        <f>[9]Шаблон!$M19+[9]Шаблон!$K19-[9]Шаблон!$L19+[10]Шаблон!$D19</f>
        <v>96</v>
      </c>
      <c r="C19" s="84">
        <f>'[7]4'!F19</f>
        <v>105</v>
      </c>
      <c r="D19" s="84">
        <f>[10]Шаблон!$D19</f>
        <v>96</v>
      </c>
      <c r="E19" s="57">
        <f t="shared" si="0"/>
        <v>91.428571428571431</v>
      </c>
      <c r="F19" s="84">
        <f>'[7]4'!I19</f>
        <v>13</v>
      </c>
      <c r="G19" s="84">
        <f>[10]Шаблон!$F19+[9]Шаблон!$D19</f>
        <v>4</v>
      </c>
      <c r="H19" s="57">
        <f t="shared" si="1"/>
        <v>30.76923076923077</v>
      </c>
      <c r="I19" s="84">
        <f>'[7]4'!L19</f>
        <v>1</v>
      </c>
      <c r="J19" s="84">
        <f>[10]Шаблон!$J19</f>
        <v>0</v>
      </c>
      <c r="K19" s="57">
        <f t="shared" si="2"/>
        <v>0</v>
      </c>
      <c r="L19" s="84">
        <f>'[7]4'!O19</f>
        <v>1</v>
      </c>
      <c r="M19" s="87">
        <f>[10]Шаблон!$K19+[10]Шаблон!$L19+[9]Шаблон!$G19</f>
        <v>1</v>
      </c>
      <c r="N19" s="57">
        <f t="shared" si="3"/>
        <v>100</v>
      </c>
      <c r="O19" s="84">
        <f>'[7]4'!R19</f>
        <v>100</v>
      </c>
      <c r="P19" s="46">
        <f>'[8]1'!$E22</f>
        <v>88</v>
      </c>
      <c r="Q19" s="57">
        <f t="shared" si="4"/>
        <v>88</v>
      </c>
      <c r="R19" s="46">
        <f>[9]Шаблон!$M19+[10]Шаблон!$P19</f>
        <v>34</v>
      </c>
      <c r="S19" s="84">
        <f>'[7]4'!V19</f>
        <v>54</v>
      </c>
      <c r="T19" s="46">
        <f>[10]Шаблон!$P19</f>
        <v>34</v>
      </c>
      <c r="U19" s="57">
        <f t="shared" si="5"/>
        <v>62.962962962962962</v>
      </c>
      <c r="V19" s="84">
        <f>'[7]4'!Y19</f>
        <v>46</v>
      </c>
      <c r="W19" s="46">
        <f>[10]Шаблон!$T19</f>
        <v>31</v>
      </c>
      <c r="X19" s="57">
        <f t="shared" si="6"/>
        <v>67.391304347826093</v>
      </c>
      <c r="Y19" s="29"/>
      <c r="Z19" s="32"/>
    </row>
    <row r="20" spans="1:26" s="33" customFormat="1" ht="18" customHeight="1" x14ac:dyDescent="0.25">
      <c r="A20" s="52" t="s">
        <v>36</v>
      </c>
      <c r="B20" s="84">
        <f>[9]Шаблон!$M20+[9]Шаблон!$K20-[9]Шаблон!$L20+[10]Шаблон!$D20</f>
        <v>26</v>
      </c>
      <c r="C20" s="84">
        <f>'[7]4'!F20</f>
        <v>37</v>
      </c>
      <c r="D20" s="84">
        <f>[10]Шаблон!$D20</f>
        <v>26</v>
      </c>
      <c r="E20" s="57">
        <f t="shared" si="0"/>
        <v>70.270270270270274</v>
      </c>
      <c r="F20" s="84">
        <f>'[7]4'!I20</f>
        <v>12</v>
      </c>
      <c r="G20" s="84">
        <f>[10]Шаблон!$F20+[9]Шаблон!$D20</f>
        <v>3</v>
      </c>
      <c r="H20" s="57">
        <f t="shared" si="1"/>
        <v>25</v>
      </c>
      <c r="I20" s="84">
        <f>'[7]4'!L20</f>
        <v>3</v>
      </c>
      <c r="J20" s="84">
        <f>[10]Шаблон!$J20</f>
        <v>3</v>
      </c>
      <c r="K20" s="57">
        <f t="shared" si="2"/>
        <v>100</v>
      </c>
      <c r="L20" s="84">
        <f>'[7]4'!O20</f>
        <v>8</v>
      </c>
      <c r="M20" s="87">
        <f>[10]Шаблон!$K20+[10]Шаблон!$L20+[9]Шаблон!$G20</f>
        <v>1</v>
      </c>
      <c r="N20" s="57">
        <f t="shared" si="3"/>
        <v>12.5</v>
      </c>
      <c r="O20" s="84">
        <f>'[7]4'!R20</f>
        <v>29</v>
      </c>
      <c r="P20" s="46">
        <f>'[8]1'!$E23</f>
        <v>25</v>
      </c>
      <c r="Q20" s="57">
        <f t="shared" si="4"/>
        <v>86.206896551724128</v>
      </c>
      <c r="R20" s="46">
        <f>[9]Шаблон!$M20+[10]Шаблон!$P20</f>
        <v>9</v>
      </c>
      <c r="S20" s="84">
        <f>'[7]4'!V20</f>
        <v>12</v>
      </c>
      <c r="T20" s="46">
        <f>[10]Шаблон!$P20</f>
        <v>9</v>
      </c>
      <c r="U20" s="57">
        <f t="shared" si="5"/>
        <v>75</v>
      </c>
      <c r="V20" s="84">
        <f>'[7]4'!Y20</f>
        <v>10</v>
      </c>
      <c r="W20" s="46">
        <f>[10]Шаблон!$T20</f>
        <v>7</v>
      </c>
      <c r="X20" s="57">
        <f t="shared" si="6"/>
        <v>70</v>
      </c>
      <c r="Y20" s="29"/>
      <c r="Z20" s="32"/>
    </row>
    <row r="21" spans="1:26" s="33" customFormat="1" ht="18" customHeight="1" x14ac:dyDescent="0.25">
      <c r="A21" s="52" t="s">
        <v>37</v>
      </c>
      <c r="B21" s="84">
        <f>[9]Шаблон!$M21+[9]Шаблон!$K21-[9]Шаблон!$L21+[10]Шаблон!$D21</f>
        <v>27</v>
      </c>
      <c r="C21" s="84">
        <f>'[7]4'!F21</f>
        <v>33</v>
      </c>
      <c r="D21" s="84">
        <f>[10]Шаблон!$D21</f>
        <v>27</v>
      </c>
      <c r="E21" s="57">
        <f t="shared" si="0"/>
        <v>81.818181818181827</v>
      </c>
      <c r="F21" s="84">
        <f>'[7]4'!I21</f>
        <v>7</v>
      </c>
      <c r="G21" s="84">
        <f>[10]Шаблон!$F21+[9]Шаблон!$D21</f>
        <v>2</v>
      </c>
      <c r="H21" s="57">
        <f t="shared" si="1"/>
        <v>28.571428571428569</v>
      </c>
      <c r="I21" s="84">
        <f>'[7]4'!L21</f>
        <v>2</v>
      </c>
      <c r="J21" s="84">
        <f>[10]Шаблон!$J21</f>
        <v>1</v>
      </c>
      <c r="K21" s="57">
        <f t="shared" si="2"/>
        <v>50</v>
      </c>
      <c r="L21" s="84">
        <f>'[7]4'!O21</f>
        <v>3</v>
      </c>
      <c r="M21" s="87">
        <f>[10]Шаблон!$K21+[10]Шаблон!$L21+[9]Шаблон!$G21</f>
        <v>2</v>
      </c>
      <c r="N21" s="57">
        <f t="shared" si="3"/>
        <v>66.666666666666657</v>
      </c>
      <c r="O21" s="84">
        <f>'[7]4'!R21</f>
        <v>31</v>
      </c>
      <c r="P21" s="46">
        <f>'[8]1'!$E24</f>
        <v>25</v>
      </c>
      <c r="Q21" s="57">
        <f t="shared" si="4"/>
        <v>80.645161290322577</v>
      </c>
      <c r="R21" s="46">
        <f>[9]Шаблон!$M21+[10]Шаблон!$P21</f>
        <v>16</v>
      </c>
      <c r="S21" s="84">
        <f>'[7]4'!V21</f>
        <v>13</v>
      </c>
      <c r="T21" s="46">
        <f>[10]Шаблон!$P21</f>
        <v>16</v>
      </c>
      <c r="U21" s="57">
        <f t="shared" si="5"/>
        <v>123.07692307692308</v>
      </c>
      <c r="V21" s="84">
        <f>'[7]4'!Y21</f>
        <v>12</v>
      </c>
      <c r="W21" s="46">
        <f>[10]Шаблон!$T21</f>
        <v>13</v>
      </c>
      <c r="X21" s="57">
        <f t="shared" si="6"/>
        <v>108.33333333333333</v>
      </c>
      <c r="Y21" s="29"/>
      <c r="Z21" s="32"/>
    </row>
    <row r="22" spans="1:26" s="33" customFormat="1" ht="18" customHeight="1" x14ac:dyDescent="0.25">
      <c r="A22" s="52" t="s">
        <v>38</v>
      </c>
      <c r="B22" s="84">
        <f>[9]Шаблон!$M22+[9]Шаблон!$K22-[9]Шаблон!$L22+[10]Шаблон!$D22</f>
        <v>44</v>
      </c>
      <c r="C22" s="84">
        <f>'[7]4'!F22</f>
        <v>35</v>
      </c>
      <c r="D22" s="84">
        <f>[10]Шаблон!$D22</f>
        <v>44</v>
      </c>
      <c r="E22" s="57">
        <f t="shared" si="0"/>
        <v>125.71428571428571</v>
      </c>
      <c r="F22" s="84">
        <f>'[7]4'!I22</f>
        <v>7</v>
      </c>
      <c r="G22" s="84">
        <f>[10]Шаблон!$F22+[9]Шаблон!$D22</f>
        <v>4</v>
      </c>
      <c r="H22" s="57">
        <f t="shared" si="1"/>
        <v>57.142857142857139</v>
      </c>
      <c r="I22" s="84">
        <f>'[7]4'!L22</f>
        <v>0</v>
      </c>
      <c r="J22" s="84">
        <f>[10]Шаблон!$J22</f>
        <v>0</v>
      </c>
      <c r="K22" s="57">
        <f t="shared" si="2"/>
        <v>0</v>
      </c>
      <c r="L22" s="84">
        <f>'[7]4'!O22</f>
        <v>0</v>
      </c>
      <c r="M22" s="87">
        <f>[10]Шаблон!$K22+[10]Шаблон!$L22+[9]Шаблон!$G22</f>
        <v>0</v>
      </c>
      <c r="N22" s="57">
        <f t="shared" si="3"/>
        <v>0</v>
      </c>
      <c r="O22" s="84">
        <f>'[7]4'!R22</f>
        <v>35</v>
      </c>
      <c r="P22" s="46">
        <f>'[8]1'!$E25</f>
        <v>44</v>
      </c>
      <c r="Q22" s="57">
        <f t="shared" si="4"/>
        <v>125.71428571428571</v>
      </c>
      <c r="R22" s="46">
        <f>[9]Шаблон!$M22+[10]Шаблон!$P22</f>
        <v>15</v>
      </c>
      <c r="S22" s="84">
        <f>'[7]4'!V22</f>
        <v>14</v>
      </c>
      <c r="T22" s="46">
        <f>[10]Шаблон!$P22</f>
        <v>15</v>
      </c>
      <c r="U22" s="57">
        <f t="shared" si="5"/>
        <v>107.14285714285714</v>
      </c>
      <c r="V22" s="84">
        <f>'[7]4'!Y22</f>
        <v>10</v>
      </c>
      <c r="W22" s="46">
        <f>[10]Шаблон!$T22</f>
        <v>14</v>
      </c>
      <c r="X22" s="57">
        <f t="shared" si="6"/>
        <v>140</v>
      </c>
      <c r="Y22" s="29"/>
      <c r="Z22" s="32"/>
    </row>
    <row r="23" spans="1:26" s="33" customFormat="1" ht="18" customHeight="1" x14ac:dyDescent="0.25">
      <c r="A23" s="52" t="s">
        <v>39</v>
      </c>
      <c r="B23" s="84">
        <f>[9]Шаблон!$M23+[9]Шаблон!$K23-[9]Шаблон!$L23+[10]Шаблон!$D23</f>
        <v>40</v>
      </c>
      <c r="C23" s="84">
        <f>'[7]4'!F23</f>
        <v>44</v>
      </c>
      <c r="D23" s="84">
        <f>[10]Шаблон!$D23</f>
        <v>40</v>
      </c>
      <c r="E23" s="57">
        <f t="shared" si="0"/>
        <v>90.909090909090907</v>
      </c>
      <c r="F23" s="84">
        <f>'[7]4'!I23</f>
        <v>6</v>
      </c>
      <c r="G23" s="84">
        <f>[10]Шаблон!$F23+[9]Шаблон!$D23</f>
        <v>4</v>
      </c>
      <c r="H23" s="57">
        <f t="shared" si="1"/>
        <v>66.666666666666657</v>
      </c>
      <c r="I23" s="84">
        <f>'[7]4'!L23</f>
        <v>2</v>
      </c>
      <c r="J23" s="84">
        <f>[10]Шаблон!$J23</f>
        <v>0</v>
      </c>
      <c r="K23" s="57">
        <f t="shared" si="2"/>
        <v>0</v>
      </c>
      <c r="L23" s="84">
        <f>'[7]4'!O23</f>
        <v>0</v>
      </c>
      <c r="M23" s="87">
        <f>[10]Шаблон!$K23+[10]Шаблон!$L23+[9]Шаблон!$G23</f>
        <v>0</v>
      </c>
      <c r="N23" s="57">
        <f t="shared" si="3"/>
        <v>0</v>
      </c>
      <c r="O23" s="84">
        <f>'[7]4'!R23</f>
        <v>40</v>
      </c>
      <c r="P23" s="46">
        <f>'[8]1'!$E26</f>
        <v>26</v>
      </c>
      <c r="Q23" s="57">
        <f t="shared" si="4"/>
        <v>65</v>
      </c>
      <c r="R23" s="46">
        <f>[9]Шаблон!$M23+[10]Шаблон!$P23</f>
        <v>14</v>
      </c>
      <c r="S23" s="84">
        <f>'[7]4'!V23</f>
        <v>19</v>
      </c>
      <c r="T23" s="46">
        <f>[10]Шаблон!$P23</f>
        <v>14</v>
      </c>
      <c r="U23" s="57">
        <f t="shared" si="5"/>
        <v>73.68421052631578</v>
      </c>
      <c r="V23" s="84">
        <f>'[7]4'!Y23</f>
        <v>15</v>
      </c>
      <c r="W23" s="46">
        <f>[10]Шаблон!$T23</f>
        <v>13</v>
      </c>
      <c r="X23" s="57">
        <f t="shared" si="6"/>
        <v>86.666666666666671</v>
      </c>
      <c r="Y23" s="29"/>
      <c r="Z23" s="32"/>
    </row>
    <row r="24" spans="1:26" s="33" customFormat="1" ht="18" customHeight="1" x14ac:dyDescent="0.25">
      <c r="A24" s="52" t="s">
        <v>40</v>
      </c>
      <c r="B24" s="84">
        <f>[9]Шаблон!$M24+[9]Шаблон!$K24-[9]Шаблон!$L24+[10]Шаблон!$D24</f>
        <v>23</v>
      </c>
      <c r="C24" s="84">
        <f>'[7]4'!F24</f>
        <v>37</v>
      </c>
      <c r="D24" s="84">
        <f>[10]Шаблон!$D24</f>
        <v>23</v>
      </c>
      <c r="E24" s="57">
        <f t="shared" si="0"/>
        <v>62.162162162162161</v>
      </c>
      <c r="F24" s="84">
        <f>'[7]4'!I24</f>
        <v>11</v>
      </c>
      <c r="G24" s="84">
        <f>[10]Шаблон!$F24+[9]Шаблон!$D24</f>
        <v>3</v>
      </c>
      <c r="H24" s="57">
        <f t="shared" si="1"/>
        <v>27.27272727272727</v>
      </c>
      <c r="I24" s="84">
        <f>'[7]4'!L24</f>
        <v>5</v>
      </c>
      <c r="J24" s="84">
        <f>[10]Шаблон!$J24</f>
        <v>4</v>
      </c>
      <c r="K24" s="57">
        <f t="shared" si="2"/>
        <v>80</v>
      </c>
      <c r="L24" s="84">
        <f>'[7]4'!O24</f>
        <v>6</v>
      </c>
      <c r="M24" s="87">
        <f>[10]Шаблон!$K24+[10]Шаблон!$L24+[9]Шаблон!$G24</f>
        <v>0</v>
      </c>
      <c r="N24" s="57">
        <f t="shared" si="3"/>
        <v>0</v>
      </c>
      <c r="O24" s="84">
        <f>'[7]4'!R24</f>
        <v>30</v>
      </c>
      <c r="P24" s="46">
        <f>'[8]1'!$E27</f>
        <v>19</v>
      </c>
      <c r="Q24" s="57">
        <f t="shared" si="4"/>
        <v>63.333333333333329</v>
      </c>
      <c r="R24" s="46">
        <f>[9]Шаблон!$M24+[10]Шаблон!$P24</f>
        <v>9</v>
      </c>
      <c r="S24" s="84">
        <f>'[7]4'!V24</f>
        <v>10</v>
      </c>
      <c r="T24" s="46">
        <f>[10]Шаблон!$P24</f>
        <v>9</v>
      </c>
      <c r="U24" s="57">
        <f t="shared" si="5"/>
        <v>90</v>
      </c>
      <c r="V24" s="84">
        <f>'[7]4'!Y24</f>
        <v>9</v>
      </c>
      <c r="W24" s="46">
        <f>[10]Шаблон!$T24</f>
        <v>8</v>
      </c>
      <c r="X24" s="57">
        <f t="shared" si="6"/>
        <v>88.888888888888886</v>
      </c>
      <c r="Y24" s="29"/>
      <c r="Z24" s="32"/>
    </row>
    <row r="25" spans="1:26" s="33" customFormat="1" ht="18" customHeight="1" x14ac:dyDescent="0.25">
      <c r="A25" s="53" t="s">
        <v>41</v>
      </c>
      <c r="B25" s="84">
        <f>[9]Шаблон!$M25+[9]Шаблон!$K25-[9]Шаблон!$L25+[10]Шаблон!$D25</f>
        <v>24</v>
      </c>
      <c r="C25" s="84">
        <f>'[7]4'!F25</f>
        <v>82</v>
      </c>
      <c r="D25" s="84">
        <f>[10]Шаблон!$D25</f>
        <v>25</v>
      </c>
      <c r="E25" s="57">
        <f t="shared" si="0"/>
        <v>30.487804878048781</v>
      </c>
      <c r="F25" s="84">
        <f>'[7]4'!I25</f>
        <v>19</v>
      </c>
      <c r="G25" s="84">
        <f>[10]Шаблон!$F25+[9]Шаблон!$D25</f>
        <v>3</v>
      </c>
      <c r="H25" s="57">
        <f t="shared" si="1"/>
        <v>15.789473684210526</v>
      </c>
      <c r="I25" s="84">
        <f>'[7]4'!L25</f>
        <v>7</v>
      </c>
      <c r="J25" s="84">
        <f>[10]Шаблон!$J25</f>
        <v>0</v>
      </c>
      <c r="K25" s="57">
        <f t="shared" si="2"/>
        <v>0</v>
      </c>
      <c r="L25" s="84">
        <f>'[7]4'!O25</f>
        <v>13</v>
      </c>
      <c r="M25" s="87">
        <f>[10]Шаблон!$K25+[10]Шаблон!$L25+[9]Шаблон!$G25</f>
        <v>0</v>
      </c>
      <c r="N25" s="57">
        <f t="shared" si="3"/>
        <v>0</v>
      </c>
      <c r="O25" s="84">
        <f>'[7]4'!R25</f>
        <v>78</v>
      </c>
      <c r="P25" s="46">
        <f>'[8]1'!$E28</f>
        <v>14</v>
      </c>
      <c r="Q25" s="57">
        <f t="shared" si="4"/>
        <v>17.948717948717949</v>
      </c>
      <c r="R25" s="46">
        <f>[9]Шаблон!$M25+[10]Шаблон!$P25</f>
        <v>0</v>
      </c>
      <c r="S25" s="84">
        <f>'[7]4'!V25</f>
        <v>20</v>
      </c>
      <c r="T25" s="46">
        <f>[10]Шаблон!$P25</f>
        <v>0</v>
      </c>
      <c r="U25" s="57">
        <f t="shared" si="5"/>
        <v>0</v>
      </c>
      <c r="V25" s="84">
        <f>'[7]4'!Y25</f>
        <v>17</v>
      </c>
      <c r="W25" s="46">
        <f>[10]Шаблон!$T25</f>
        <v>0</v>
      </c>
      <c r="X25" s="57">
        <f t="shared" si="6"/>
        <v>0</v>
      </c>
      <c r="Y25" s="29"/>
      <c r="Z25" s="32"/>
    </row>
    <row r="26" spans="1:26" s="33" customFormat="1" ht="18" customHeight="1" x14ac:dyDescent="0.25">
      <c r="A26" s="52" t="s">
        <v>42</v>
      </c>
      <c r="B26" s="84">
        <f>[9]Шаблон!$M26+[9]Шаблон!$K26-[9]Шаблон!$L26+[10]Шаблон!$D26</f>
        <v>530</v>
      </c>
      <c r="C26" s="84">
        <f>'[7]4'!F26</f>
        <v>502</v>
      </c>
      <c r="D26" s="84">
        <f>[10]Шаблон!$D26</f>
        <v>501</v>
      </c>
      <c r="E26" s="57">
        <f t="shared" si="0"/>
        <v>99.800796812748999</v>
      </c>
      <c r="F26" s="84">
        <f>'[7]4'!I26</f>
        <v>75</v>
      </c>
      <c r="G26" s="84">
        <f>[10]Шаблон!$F26+[9]Шаблон!$D26</f>
        <v>55</v>
      </c>
      <c r="H26" s="57">
        <f t="shared" si="1"/>
        <v>73.333333333333329</v>
      </c>
      <c r="I26" s="84">
        <f>'[7]4'!L26</f>
        <v>12</v>
      </c>
      <c r="J26" s="84">
        <f>[10]Шаблон!$J26</f>
        <v>9</v>
      </c>
      <c r="K26" s="57">
        <f t="shared" si="2"/>
        <v>75</v>
      </c>
      <c r="L26" s="84">
        <f>'[7]4'!O26</f>
        <v>1</v>
      </c>
      <c r="M26" s="87">
        <f>[10]Шаблон!$K26+[10]Шаблон!$L26+[9]Шаблон!$G26</f>
        <v>7</v>
      </c>
      <c r="N26" s="57">
        <f t="shared" si="3"/>
        <v>700</v>
      </c>
      <c r="O26" s="84">
        <f>'[7]4'!R26</f>
        <v>416</v>
      </c>
      <c r="P26" s="46">
        <f>'[8]1'!$E29</f>
        <v>483</v>
      </c>
      <c r="Q26" s="57">
        <f t="shared" si="4"/>
        <v>116.10576923076923</v>
      </c>
      <c r="R26" s="46">
        <f>[9]Шаблон!$M26+[10]Шаблон!$P26</f>
        <v>217</v>
      </c>
      <c r="S26" s="84">
        <f>'[7]4'!V26</f>
        <v>181</v>
      </c>
      <c r="T26" s="46">
        <f>[10]Шаблон!$P26</f>
        <v>202</v>
      </c>
      <c r="U26" s="57">
        <f t="shared" si="5"/>
        <v>111.60220994475138</v>
      </c>
      <c r="V26" s="84">
        <f>'[7]4'!Y26</f>
        <v>155</v>
      </c>
      <c r="W26" s="46">
        <f>[10]Шаблон!$T26</f>
        <v>179</v>
      </c>
      <c r="X26" s="57">
        <f t="shared" si="6"/>
        <v>115.48387096774194</v>
      </c>
      <c r="Y26" s="29"/>
      <c r="Z26" s="32"/>
    </row>
    <row r="27" spans="1:26" s="33" customFormat="1" ht="18" customHeight="1" x14ac:dyDescent="0.25">
      <c r="A27" s="52" t="s">
        <v>43</v>
      </c>
      <c r="B27" s="84">
        <f>[9]Шаблон!$M27+[9]Шаблон!$K27-[9]Шаблон!$L27+[10]Шаблон!$D27</f>
        <v>228</v>
      </c>
      <c r="C27" s="84">
        <f>'[7]4'!F27</f>
        <v>228</v>
      </c>
      <c r="D27" s="84">
        <f>[10]Шаблон!$D27</f>
        <v>227</v>
      </c>
      <c r="E27" s="57">
        <f t="shared" si="0"/>
        <v>99.561403508771932</v>
      </c>
      <c r="F27" s="84">
        <f>'[7]4'!I27</f>
        <v>58</v>
      </c>
      <c r="G27" s="84">
        <f>[10]Шаблон!$F27+[9]Шаблон!$D27</f>
        <v>31</v>
      </c>
      <c r="H27" s="57">
        <f t="shared" si="1"/>
        <v>53.448275862068961</v>
      </c>
      <c r="I27" s="84">
        <f>'[7]4'!L27</f>
        <v>12</v>
      </c>
      <c r="J27" s="84">
        <f>[10]Шаблон!$J27</f>
        <v>7</v>
      </c>
      <c r="K27" s="57">
        <f t="shared" si="2"/>
        <v>58.333333333333336</v>
      </c>
      <c r="L27" s="84">
        <f>'[7]4'!O27</f>
        <v>10</v>
      </c>
      <c r="M27" s="87">
        <f>[10]Шаблон!$K27+[10]Шаблон!$L27+[9]Шаблон!$G27</f>
        <v>2</v>
      </c>
      <c r="N27" s="57">
        <f t="shared" si="3"/>
        <v>20</v>
      </c>
      <c r="O27" s="84">
        <f>'[7]4'!R27</f>
        <v>223</v>
      </c>
      <c r="P27" s="46">
        <f>'[8]1'!$E30</f>
        <v>218</v>
      </c>
      <c r="Q27" s="57">
        <f t="shared" si="4"/>
        <v>97.757847533632287</v>
      </c>
      <c r="R27" s="46">
        <f>[9]Шаблон!$M27+[10]Шаблон!$P27</f>
        <v>94</v>
      </c>
      <c r="S27" s="84">
        <f>'[7]4'!V27</f>
        <v>90</v>
      </c>
      <c r="T27" s="46">
        <f>[10]Шаблон!$P27</f>
        <v>93</v>
      </c>
      <c r="U27" s="57">
        <f t="shared" si="5"/>
        <v>103.33333333333334</v>
      </c>
      <c r="V27" s="84">
        <f>'[7]4'!Y27</f>
        <v>66</v>
      </c>
      <c r="W27" s="46">
        <f>[10]Шаблон!$T27</f>
        <v>85</v>
      </c>
      <c r="X27" s="57">
        <f t="shared" si="6"/>
        <v>128.78787878787878</v>
      </c>
      <c r="Y27" s="29"/>
      <c r="Z27" s="32"/>
    </row>
    <row r="28" spans="1:26" s="33" customFormat="1" ht="18" customHeight="1" x14ac:dyDescent="0.25">
      <c r="A28" s="54" t="s">
        <v>44</v>
      </c>
      <c r="B28" s="84">
        <f>[9]Шаблон!$M28+[9]Шаблон!$K28-[9]Шаблон!$L28+[10]Шаблон!$D28</f>
        <v>138</v>
      </c>
      <c r="C28" s="84">
        <f>'[7]4'!F28</f>
        <v>139</v>
      </c>
      <c r="D28" s="84">
        <f>[10]Шаблон!$D28</f>
        <v>136</v>
      </c>
      <c r="E28" s="57">
        <f t="shared" si="0"/>
        <v>97.841726618705039</v>
      </c>
      <c r="F28" s="84">
        <f>'[7]4'!I28</f>
        <v>36</v>
      </c>
      <c r="G28" s="84">
        <f>[10]Шаблон!$F28+[9]Шаблон!$D28</f>
        <v>23</v>
      </c>
      <c r="H28" s="57">
        <f t="shared" si="1"/>
        <v>63.888888888888886</v>
      </c>
      <c r="I28" s="84">
        <f>'[7]4'!L28</f>
        <v>8</v>
      </c>
      <c r="J28" s="84">
        <f>[10]Шаблон!$J28</f>
        <v>4</v>
      </c>
      <c r="K28" s="57">
        <f t="shared" si="2"/>
        <v>50</v>
      </c>
      <c r="L28" s="84">
        <f>'[7]4'!O28</f>
        <v>0</v>
      </c>
      <c r="M28" s="87">
        <f>[10]Шаблон!$K28+[10]Шаблон!$L28+[9]Шаблон!$G28</f>
        <v>0</v>
      </c>
      <c r="N28" s="57">
        <f t="shared" si="3"/>
        <v>0</v>
      </c>
      <c r="O28" s="84">
        <f>'[7]4'!R28</f>
        <v>138</v>
      </c>
      <c r="P28" s="46">
        <f>'[8]1'!$E31</f>
        <v>134</v>
      </c>
      <c r="Q28" s="57">
        <f t="shared" si="4"/>
        <v>97.101449275362313</v>
      </c>
      <c r="R28" s="46">
        <f>[9]Шаблон!$M28+[10]Шаблон!$P28</f>
        <v>51</v>
      </c>
      <c r="S28" s="84">
        <f>'[7]4'!V28</f>
        <v>40</v>
      </c>
      <c r="T28" s="46">
        <f>[10]Шаблон!$P28</f>
        <v>51</v>
      </c>
      <c r="U28" s="57">
        <f t="shared" si="5"/>
        <v>127.49999999999999</v>
      </c>
      <c r="V28" s="84">
        <f>'[7]4'!Y28</f>
        <v>35</v>
      </c>
      <c r="W28" s="46">
        <f>[10]Шаблон!$T28</f>
        <v>47</v>
      </c>
      <c r="X28" s="57">
        <f t="shared" si="6"/>
        <v>134.28571428571428</v>
      </c>
      <c r="Y28" s="29"/>
      <c r="Z28" s="32"/>
    </row>
    <row r="29" spans="1:26" ht="60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06" t="s">
        <v>75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B1:K1"/>
    <mergeCell ref="V4:V5"/>
    <mergeCell ref="W4:W5"/>
    <mergeCell ref="X4:X5"/>
    <mergeCell ref="R4:R5"/>
    <mergeCell ref="S4:S5"/>
    <mergeCell ref="T4:T5"/>
    <mergeCell ref="U4:U5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view="pageBreakPreview" zoomScale="80" zoomScaleNormal="70" zoomScaleSheetLayoutView="80" workbookViewId="0">
      <selection activeCell="G15" sqref="G15"/>
    </sheetView>
  </sheetViews>
  <sheetFormatPr defaultColWidth="8" defaultRowHeight="12.75" x14ac:dyDescent="0.2"/>
  <cols>
    <col min="1" max="1" width="60.85546875" style="2" customWidth="1"/>
    <col min="2" max="2" width="35.7109375" style="2" customWidth="1"/>
    <col min="3" max="3" width="36.57031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72.75" customHeight="1" x14ac:dyDescent="0.2">
      <c r="A1" s="94" t="s">
        <v>46</v>
      </c>
      <c r="B1" s="94"/>
      <c r="C1" s="94"/>
      <c r="D1" s="94"/>
      <c r="E1" s="94"/>
    </row>
    <row r="2" spans="1:11" s="3" customFormat="1" ht="23.25" customHeight="1" x14ac:dyDescent="0.25">
      <c r="A2" s="99" t="s">
        <v>0</v>
      </c>
      <c r="B2" s="95" t="s">
        <v>81</v>
      </c>
      <c r="C2" s="95" t="s">
        <v>82</v>
      </c>
      <c r="D2" s="97" t="s">
        <v>1</v>
      </c>
      <c r="E2" s="98"/>
    </row>
    <row r="3" spans="1:11" s="3" customFormat="1" ht="28.5" customHeight="1" x14ac:dyDescent="0.25">
      <c r="A3" s="100"/>
      <c r="B3" s="96"/>
      <c r="C3" s="96"/>
      <c r="D3" s="4" t="s">
        <v>2</v>
      </c>
      <c r="E3" s="5" t="s">
        <v>56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49</v>
      </c>
      <c r="B5" s="59" t="s">
        <v>72</v>
      </c>
      <c r="C5" s="58">
        <f>'6'!B7</f>
        <v>322</v>
      </c>
      <c r="D5" s="89" t="s">
        <v>76</v>
      </c>
      <c r="E5" s="89" t="s">
        <v>76</v>
      </c>
      <c r="K5" s="11"/>
    </row>
    <row r="6" spans="1:11" s="3" customFormat="1" ht="31.5" customHeight="1" x14ac:dyDescent="0.25">
      <c r="A6" s="9" t="s">
        <v>50</v>
      </c>
      <c r="B6" s="58">
        <f>'6'!C7</f>
        <v>494</v>
      </c>
      <c r="C6" s="58">
        <f>'6'!D7</f>
        <v>312</v>
      </c>
      <c r="D6" s="55">
        <f t="shared" ref="D6:D10" si="0">IF(B6=0,0,C6/B6)*100</f>
        <v>63.157894736842103</v>
      </c>
      <c r="E6" s="49">
        <f t="shared" ref="E6:E10" si="1">C6-B6</f>
        <v>-182</v>
      </c>
      <c r="K6" s="11"/>
    </row>
    <row r="7" spans="1:11" s="3" customFormat="1" ht="54.75" customHeight="1" x14ac:dyDescent="0.25">
      <c r="A7" s="12" t="s">
        <v>51</v>
      </c>
      <c r="B7" s="58">
        <f>'6'!F7</f>
        <v>99</v>
      </c>
      <c r="C7" s="58">
        <f>'6'!G7</f>
        <v>91</v>
      </c>
      <c r="D7" s="55">
        <f t="shared" si="0"/>
        <v>91.919191919191917</v>
      </c>
      <c r="E7" s="49">
        <f t="shared" si="1"/>
        <v>-8</v>
      </c>
      <c r="K7" s="11"/>
    </row>
    <row r="8" spans="1:11" s="3" customFormat="1" ht="35.25" customHeight="1" x14ac:dyDescent="0.25">
      <c r="A8" s="13" t="s">
        <v>52</v>
      </c>
      <c r="B8" s="58">
        <f>'6'!I7</f>
        <v>5</v>
      </c>
      <c r="C8" s="58">
        <f>'6'!J7</f>
        <v>4</v>
      </c>
      <c r="D8" s="55">
        <f t="shared" si="0"/>
        <v>80</v>
      </c>
      <c r="E8" s="49">
        <f t="shared" si="1"/>
        <v>-1</v>
      </c>
      <c r="K8" s="11"/>
    </row>
    <row r="9" spans="1:11" s="3" customFormat="1" ht="45.75" customHeight="1" x14ac:dyDescent="0.25">
      <c r="A9" s="13" t="s">
        <v>16</v>
      </c>
      <c r="B9" s="58">
        <f>'6'!L7</f>
        <v>4</v>
      </c>
      <c r="C9" s="58">
        <f>'6'!M7</f>
        <v>9</v>
      </c>
      <c r="D9" s="55">
        <f t="shared" si="0"/>
        <v>225</v>
      </c>
      <c r="E9" s="49">
        <f t="shared" si="1"/>
        <v>5</v>
      </c>
      <c r="K9" s="11"/>
    </row>
    <row r="10" spans="1:11" s="3" customFormat="1" ht="55.5" customHeight="1" x14ac:dyDescent="0.25">
      <c r="A10" s="13" t="s">
        <v>53</v>
      </c>
      <c r="B10" s="58">
        <f>'6'!O7</f>
        <v>390</v>
      </c>
      <c r="C10" s="58">
        <f>'6'!P7</f>
        <v>290</v>
      </c>
      <c r="D10" s="55">
        <f t="shared" si="0"/>
        <v>74.358974358974365</v>
      </c>
      <c r="E10" s="49">
        <f t="shared" si="1"/>
        <v>-100</v>
      </c>
      <c r="K10" s="11"/>
    </row>
    <row r="11" spans="1:11" s="3" customFormat="1" ht="12.75" customHeight="1" x14ac:dyDescent="0.25">
      <c r="A11" s="101" t="s">
        <v>4</v>
      </c>
      <c r="B11" s="102"/>
      <c r="C11" s="102"/>
      <c r="D11" s="102"/>
      <c r="E11" s="102"/>
      <c r="K11" s="11"/>
    </row>
    <row r="12" spans="1:11" s="3" customFormat="1" ht="15" customHeight="1" x14ac:dyDescent="0.25">
      <c r="A12" s="103"/>
      <c r="B12" s="104"/>
      <c r="C12" s="104"/>
      <c r="D12" s="104"/>
      <c r="E12" s="104"/>
      <c r="K12" s="11"/>
    </row>
    <row r="13" spans="1:11" s="3" customFormat="1" ht="20.25" customHeight="1" x14ac:dyDescent="0.25">
      <c r="A13" s="99" t="s">
        <v>0</v>
      </c>
      <c r="B13" s="105" t="s">
        <v>83</v>
      </c>
      <c r="C13" s="105" t="s">
        <v>84</v>
      </c>
      <c r="D13" s="97" t="s">
        <v>1</v>
      </c>
      <c r="E13" s="98"/>
      <c r="K13" s="11"/>
    </row>
    <row r="14" spans="1:11" ht="35.25" customHeight="1" x14ac:dyDescent="0.2">
      <c r="A14" s="100"/>
      <c r="B14" s="105"/>
      <c r="C14" s="105"/>
      <c r="D14" s="4" t="s">
        <v>2</v>
      </c>
      <c r="E14" s="5" t="s">
        <v>56</v>
      </c>
      <c r="K14" s="11"/>
    </row>
    <row r="15" spans="1:11" ht="24" customHeight="1" x14ac:dyDescent="0.2">
      <c r="A15" s="9" t="s">
        <v>71</v>
      </c>
      <c r="B15" s="59" t="s">
        <v>72</v>
      </c>
      <c r="C15" s="59">
        <f>'6'!R7</f>
        <v>44</v>
      </c>
      <c r="D15" s="89" t="s">
        <v>76</v>
      </c>
      <c r="E15" s="89" t="s">
        <v>76</v>
      </c>
      <c r="K15" s="11"/>
    </row>
    <row r="16" spans="1:11" ht="25.5" customHeight="1" x14ac:dyDescent="0.2">
      <c r="A16" s="1" t="s">
        <v>50</v>
      </c>
      <c r="B16" s="59">
        <f>'6'!S7</f>
        <v>203</v>
      </c>
      <c r="C16" s="59">
        <f>'6'!T7</f>
        <v>41</v>
      </c>
      <c r="D16" s="48">
        <f t="shared" ref="D16:D17" si="2">C16/B16%</f>
        <v>20.19704433497537</v>
      </c>
      <c r="E16" s="49">
        <f t="shared" ref="E16:E17" si="3">C16-B16</f>
        <v>-162</v>
      </c>
      <c r="K16" s="11"/>
    </row>
    <row r="17" spans="1:11" ht="33.75" customHeight="1" x14ac:dyDescent="0.2">
      <c r="A17" s="1" t="s">
        <v>54</v>
      </c>
      <c r="B17" s="59">
        <f>'6'!V7</f>
        <v>176</v>
      </c>
      <c r="C17" s="59">
        <f>'6'!W7</f>
        <v>38</v>
      </c>
      <c r="D17" s="48">
        <f t="shared" si="2"/>
        <v>21.59090909090909</v>
      </c>
      <c r="E17" s="49">
        <f t="shared" si="3"/>
        <v>-138</v>
      </c>
      <c r="K17" s="11"/>
    </row>
    <row r="18" spans="1:11" ht="60.75" customHeight="1" x14ac:dyDescent="0.2">
      <c r="A18" s="93" t="s">
        <v>73</v>
      </c>
      <c r="B18" s="93"/>
      <c r="C18" s="93"/>
      <c r="D18" s="93"/>
      <c r="E18" s="93"/>
    </row>
  </sheetData>
  <mergeCells count="11">
    <mergeCell ref="A11:E12"/>
    <mergeCell ref="A1:E1"/>
    <mergeCell ref="A2:A3"/>
    <mergeCell ref="B2:B3"/>
    <mergeCell ref="C2:C3"/>
    <mergeCell ref="D2:E2"/>
    <mergeCell ref="A18:E18"/>
    <mergeCell ref="A13:A14"/>
    <mergeCell ref="B13:B14"/>
    <mergeCell ref="C13:C14"/>
    <mergeCell ref="D13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J7" activePane="bottomRight" state="frozen"/>
      <selection activeCell="D5" sqref="D5:D10"/>
      <selection pane="topRight" activeCell="D5" sqref="D5:D10"/>
      <selection pane="bottomLeft" activeCell="D5" sqref="D5:D10"/>
      <selection pane="bottomRight" activeCell="Z8" sqref="Z8"/>
    </sheetView>
  </sheetViews>
  <sheetFormatPr defaultRowHeight="14.25" x14ac:dyDescent="0.2"/>
  <cols>
    <col min="1" max="1" width="29.140625" style="37" customWidth="1"/>
    <col min="2" max="2" width="15.28515625" style="37" customWidth="1"/>
    <col min="3" max="3" width="10.7109375" style="37" customWidth="1"/>
    <col min="4" max="4" width="10.28515625" style="37" customWidth="1"/>
    <col min="5" max="5" width="7.42578125" style="37" customWidth="1"/>
    <col min="6" max="6" width="10.85546875" style="37" customWidth="1"/>
    <col min="7" max="7" width="10.42578125" style="37" customWidth="1"/>
    <col min="8" max="8" width="8.42578125" style="37" customWidth="1"/>
    <col min="9" max="9" width="10" style="37" customWidth="1"/>
    <col min="10" max="10" width="10.5703125" style="37" customWidth="1"/>
    <col min="11" max="11" width="9" style="37" customWidth="1"/>
    <col min="12" max="12" width="8" style="37" customWidth="1"/>
    <col min="13" max="13" width="7.140625" style="37" customWidth="1"/>
    <col min="14" max="14" width="8.140625" style="37" customWidth="1"/>
    <col min="15" max="15" width="7.7109375" style="37" customWidth="1"/>
    <col min="16" max="16" width="8.7109375" style="37" customWidth="1"/>
    <col min="17" max="17" width="8.140625" style="37" customWidth="1"/>
    <col min="18" max="18" width="14.28515625" style="37" customWidth="1"/>
    <col min="19" max="19" width="7.28515625" style="37" customWidth="1"/>
    <col min="20" max="20" width="8" style="37" customWidth="1"/>
    <col min="21" max="21" width="8.28515625" style="37" customWidth="1"/>
    <col min="22" max="22" width="8" style="37" customWidth="1"/>
    <col min="23" max="23" width="7.7109375" style="37" customWidth="1"/>
    <col min="24" max="16384" width="9.140625" style="37"/>
  </cols>
  <sheetData>
    <row r="1" spans="1:28" s="22" customFormat="1" ht="79.5" customHeight="1" x14ac:dyDescent="0.35">
      <c r="B1" s="120" t="s">
        <v>87</v>
      </c>
      <c r="C1" s="113"/>
      <c r="D1" s="113"/>
      <c r="E1" s="113"/>
      <c r="F1" s="113"/>
      <c r="G1" s="113"/>
      <c r="H1" s="113"/>
      <c r="I1" s="113"/>
      <c r="J1" s="113"/>
      <c r="K1" s="113"/>
      <c r="L1" s="21"/>
      <c r="M1" s="21"/>
      <c r="N1" s="21"/>
      <c r="O1" s="21"/>
      <c r="P1" s="21"/>
      <c r="Q1" s="21"/>
      <c r="R1" s="21"/>
      <c r="S1" s="21"/>
      <c r="T1" s="115"/>
      <c r="U1" s="115"/>
      <c r="V1" s="41"/>
      <c r="X1" s="47" t="s">
        <v>12</v>
      </c>
    </row>
    <row r="2" spans="1:28" s="25" customFormat="1" ht="17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07"/>
      <c r="U2" s="107"/>
      <c r="V2" s="114" t="s">
        <v>5</v>
      </c>
      <c r="W2" s="114"/>
    </row>
    <row r="3" spans="1:28" s="26" customFormat="1" ht="61.5" customHeight="1" x14ac:dyDescent="0.25">
      <c r="A3" s="108"/>
      <c r="B3" s="92" t="s">
        <v>80</v>
      </c>
      <c r="C3" s="109" t="s">
        <v>17</v>
      </c>
      <c r="D3" s="109"/>
      <c r="E3" s="109"/>
      <c r="F3" s="109" t="s">
        <v>57</v>
      </c>
      <c r="G3" s="109"/>
      <c r="H3" s="109"/>
      <c r="I3" s="109" t="s">
        <v>7</v>
      </c>
      <c r="J3" s="109"/>
      <c r="K3" s="109"/>
      <c r="L3" s="109" t="s">
        <v>8</v>
      </c>
      <c r="M3" s="109"/>
      <c r="N3" s="109"/>
      <c r="O3" s="116" t="s">
        <v>6</v>
      </c>
      <c r="P3" s="117"/>
      <c r="Q3" s="118"/>
      <c r="R3" s="88" t="s">
        <v>74</v>
      </c>
      <c r="S3" s="109" t="s">
        <v>9</v>
      </c>
      <c r="T3" s="109"/>
      <c r="U3" s="109"/>
      <c r="V3" s="109" t="s">
        <v>10</v>
      </c>
      <c r="W3" s="109"/>
      <c r="X3" s="109"/>
    </row>
    <row r="4" spans="1:28" s="27" customFormat="1" ht="15.75" customHeight="1" x14ac:dyDescent="0.25">
      <c r="A4" s="108"/>
      <c r="B4" s="110" t="s">
        <v>79</v>
      </c>
      <c r="C4" s="110" t="s">
        <v>22</v>
      </c>
      <c r="D4" s="110" t="s">
        <v>79</v>
      </c>
      <c r="E4" s="111" t="s">
        <v>2</v>
      </c>
      <c r="F4" s="110" t="s">
        <v>22</v>
      </c>
      <c r="G4" s="110" t="s">
        <v>79</v>
      </c>
      <c r="H4" s="111" t="s">
        <v>2</v>
      </c>
      <c r="I4" s="110" t="s">
        <v>22</v>
      </c>
      <c r="J4" s="110" t="s">
        <v>79</v>
      </c>
      <c r="K4" s="111" t="s">
        <v>2</v>
      </c>
      <c r="L4" s="110" t="s">
        <v>22</v>
      </c>
      <c r="M4" s="110" t="s">
        <v>79</v>
      </c>
      <c r="N4" s="111" t="s">
        <v>2</v>
      </c>
      <c r="O4" s="110" t="s">
        <v>22</v>
      </c>
      <c r="P4" s="110" t="s">
        <v>79</v>
      </c>
      <c r="Q4" s="111" t="s">
        <v>2</v>
      </c>
      <c r="R4" s="110" t="s">
        <v>79</v>
      </c>
      <c r="S4" s="110" t="s">
        <v>22</v>
      </c>
      <c r="T4" s="110" t="s">
        <v>79</v>
      </c>
      <c r="U4" s="111" t="s">
        <v>2</v>
      </c>
      <c r="V4" s="110" t="s">
        <v>22</v>
      </c>
      <c r="W4" s="110" t="s">
        <v>79</v>
      </c>
      <c r="X4" s="111" t="s">
        <v>2</v>
      </c>
    </row>
    <row r="5" spans="1:28" s="27" customFormat="1" ht="6" customHeight="1" x14ac:dyDescent="0.25">
      <c r="A5" s="108"/>
      <c r="B5" s="110"/>
      <c r="C5" s="110"/>
      <c r="D5" s="110"/>
      <c r="E5" s="111"/>
      <c r="F5" s="110"/>
      <c r="G5" s="110"/>
      <c r="H5" s="111"/>
      <c r="I5" s="110"/>
      <c r="J5" s="110"/>
      <c r="K5" s="111"/>
      <c r="L5" s="110"/>
      <c r="M5" s="110"/>
      <c r="N5" s="111"/>
      <c r="O5" s="110"/>
      <c r="P5" s="110"/>
      <c r="Q5" s="111"/>
      <c r="R5" s="110"/>
      <c r="S5" s="110"/>
      <c r="T5" s="110"/>
      <c r="U5" s="111"/>
      <c r="V5" s="110"/>
      <c r="W5" s="110"/>
      <c r="X5" s="111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322</v>
      </c>
      <c r="C7" s="28">
        <f>SUM(C8:C28)</f>
        <v>494</v>
      </c>
      <c r="D7" s="28">
        <f>SUM(D8:D28)</f>
        <v>312</v>
      </c>
      <c r="E7" s="56">
        <f>IF(C7=0,0,D7/C7)*100</f>
        <v>63.157894736842103</v>
      </c>
      <c r="F7" s="28">
        <f>SUM(F8:F28)</f>
        <v>99</v>
      </c>
      <c r="G7" s="28">
        <f>SUM(G8:G28)</f>
        <v>91</v>
      </c>
      <c r="H7" s="56">
        <f>IF(F7=0,0,G7/F7)*100</f>
        <v>91.919191919191917</v>
      </c>
      <c r="I7" s="28">
        <f>SUM(I8:I28)</f>
        <v>5</v>
      </c>
      <c r="J7" s="28">
        <f>SUM(J8:J28)</f>
        <v>4</v>
      </c>
      <c r="K7" s="56">
        <f>IF(I7=0,0,J7/I7)*100</f>
        <v>80</v>
      </c>
      <c r="L7" s="28">
        <f>SUM(L8:L28)</f>
        <v>4</v>
      </c>
      <c r="M7" s="28">
        <f>SUM(M8:M28)</f>
        <v>9</v>
      </c>
      <c r="N7" s="56">
        <f>IF(L7=0,0,M7/L7)*100</f>
        <v>225</v>
      </c>
      <c r="O7" s="28">
        <f>SUM(O8:O28)</f>
        <v>390</v>
      </c>
      <c r="P7" s="28">
        <f>SUM(P8:P28)</f>
        <v>290</v>
      </c>
      <c r="Q7" s="56">
        <f>IF(O7=0,0,P7/O7)*100</f>
        <v>74.358974358974365</v>
      </c>
      <c r="R7" s="28">
        <f>SUM(R8:R28)</f>
        <v>44</v>
      </c>
      <c r="S7" s="28">
        <f>SUM(S8:S28)</f>
        <v>203</v>
      </c>
      <c r="T7" s="28">
        <f>SUM(T8:T28)</f>
        <v>41</v>
      </c>
      <c r="U7" s="56">
        <f>IF(S7=0,0,T7/S7)*100</f>
        <v>20.19704433497537</v>
      </c>
      <c r="V7" s="28">
        <f>SUM(V8:V28)</f>
        <v>176</v>
      </c>
      <c r="W7" s="28">
        <f>SUM(W8:W28)</f>
        <v>38</v>
      </c>
      <c r="X7" s="56">
        <f>IF(V7=0,0,W7/V7)*100</f>
        <v>21.59090909090909</v>
      </c>
      <c r="Y7" s="29"/>
      <c r="AB7" s="33"/>
    </row>
    <row r="8" spans="1:28" s="33" customFormat="1" ht="18" customHeight="1" x14ac:dyDescent="0.25">
      <c r="A8" s="51" t="s">
        <v>24</v>
      </c>
      <c r="B8" s="31">
        <f>[11]Шаблон!$L9+[11]Шаблон!$J9-[11]Шаблон!$K9+'[12]АТО-1'!$B10</f>
        <v>11</v>
      </c>
      <c r="C8" s="31">
        <f>'[7]6'!F8</f>
        <v>17</v>
      </c>
      <c r="D8" s="31">
        <f>'[12]АТО-1'!$B10</f>
        <v>11</v>
      </c>
      <c r="E8" s="57">
        <f t="shared" ref="E8:E28" si="0">IF(C8=0,0,D8/C8)*100</f>
        <v>64.705882352941174</v>
      </c>
      <c r="F8" s="31">
        <f>'[7]6'!I8</f>
        <v>1</v>
      </c>
      <c r="G8" s="31">
        <f>'[12]АТО-1'!$E10+[11]Шаблон!$D9</f>
        <v>5</v>
      </c>
      <c r="H8" s="57">
        <f t="shared" ref="H8:H28" si="1">IF(F8=0,0,G8/F8)*100</f>
        <v>500</v>
      </c>
      <c r="I8" s="31">
        <f>'[7]6'!L8</f>
        <v>0</v>
      </c>
      <c r="J8" s="31">
        <f>'[12]АТО-1'!$J10</f>
        <v>0</v>
      </c>
      <c r="K8" s="57">
        <f t="shared" ref="K8:K28" si="2">IF(I8=0,0,J8/I8)*100</f>
        <v>0</v>
      </c>
      <c r="L8" s="31">
        <f>'[7]6'!O8</f>
        <v>0</v>
      </c>
      <c r="M8" s="31">
        <f>'[12]АТО-1'!$N10+'[12]АТО-1'!$O10+[11]Шаблон!$G9</f>
        <v>1</v>
      </c>
      <c r="N8" s="57">
        <f t="shared" ref="N8:N28" si="3">IF(L8=0,0,M8/L8)*100</f>
        <v>0</v>
      </c>
      <c r="O8" s="31">
        <f>'[7]6'!R8</f>
        <v>16</v>
      </c>
      <c r="P8" s="46">
        <f>'[8]1'!$M11</f>
        <v>11</v>
      </c>
      <c r="Q8" s="57">
        <f t="shared" ref="Q8:Q28" si="4">IF(O8=0,0,P8/O8)*100</f>
        <v>68.75</v>
      </c>
      <c r="R8" s="46">
        <f>[11]Шаблон!$L9+'[12]АТО-1'!$P10</f>
        <v>0</v>
      </c>
      <c r="S8" s="31">
        <f>'[7]6'!V8</f>
        <v>11</v>
      </c>
      <c r="T8" s="46">
        <f>'[12]АТО-1'!$P10</f>
        <v>0</v>
      </c>
      <c r="U8" s="57">
        <f t="shared" ref="U8:U28" si="5">IF(S8=0,0,T8/S8)*100</f>
        <v>0</v>
      </c>
      <c r="V8" s="31">
        <f>'[7]6'!Y8</f>
        <v>11</v>
      </c>
      <c r="W8" s="46">
        <f>'[12]АТО-1'!$Q10</f>
        <v>0</v>
      </c>
      <c r="X8" s="57">
        <f t="shared" ref="X8:X28" si="6">IF(V8=0,0,W8/V8)*100</f>
        <v>0</v>
      </c>
      <c r="Y8" s="29"/>
      <c r="Z8" s="32"/>
    </row>
    <row r="9" spans="1:28" s="34" customFormat="1" ht="18" customHeight="1" x14ac:dyDescent="0.25">
      <c r="A9" s="52" t="s">
        <v>25</v>
      </c>
      <c r="B9" s="84">
        <f>[11]Шаблон!$L10+[11]Шаблон!$J10-[11]Шаблон!$K10+'[12]АТО-1'!$B11</f>
        <v>9</v>
      </c>
      <c r="C9" s="84">
        <f>'[7]6'!F9</f>
        <v>16</v>
      </c>
      <c r="D9" s="84">
        <f>'[12]АТО-1'!$B11</f>
        <v>9</v>
      </c>
      <c r="E9" s="57">
        <f t="shared" si="0"/>
        <v>56.25</v>
      </c>
      <c r="F9" s="84">
        <f>'[7]6'!I9</f>
        <v>5</v>
      </c>
      <c r="G9" s="84">
        <f>'[12]АТО-1'!$E11+[11]Шаблон!$D10</f>
        <v>4</v>
      </c>
      <c r="H9" s="57">
        <f t="shared" si="1"/>
        <v>80</v>
      </c>
      <c r="I9" s="84">
        <f>'[7]6'!L9</f>
        <v>0</v>
      </c>
      <c r="J9" s="84">
        <f>'[12]АТО-1'!$J11</f>
        <v>0</v>
      </c>
      <c r="K9" s="57">
        <f t="shared" si="2"/>
        <v>0</v>
      </c>
      <c r="L9" s="84">
        <f>'[7]6'!O9</f>
        <v>1</v>
      </c>
      <c r="M9" s="84">
        <f>'[12]АТО-1'!$N11+'[12]АТО-1'!$O11+[11]Шаблон!$G10</f>
        <v>0</v>
      </c>
      <c r="N9" s="57">
        <f t="shared" si="3"/>
        <v>0</v>
      </c>
      <c r="O9" s="84">
        <f>'[7]6'!R9</f>
        <v>13</v>
      </c>
      <c r="P9" s="46">
        <f>'[8]1'!$M12</f>
        <v>7</v>
      </c>
      <c r="Q9" s="57">
        <f t="shared" si="4"/>
        <v>53.846153846153847</v>
      </c>
      <c r="R9" s="46">
        <f>[11]Шаблон!$L10+'[12]АТО-1'!$P11</f>
        <v>1</v>
      </c>
      <c r="S9" s="84">
        <f>'[7]6'!V9</f>
        <v>5</v>
      </c>
      <c r="T9" s="46">
        <f>'[12]АТО-1'!$P11</f>
        <v>1</v>
      </c>
      <c r="U9" s="57">
        <f t="shared" si="5"/>
        <v>20</v>
      </c>
      <c r="V9" s="84">
        <f>'[7]6'!Y9</f>
        <v>5</v>
      </c>
      <c r="W9" s="46">
        <f>'[12]АТО-1'!$Q11</f>
        <v>1</v>
      </c>
      <c r="X9" s="57">
        <f t="shared" si="6"/>
        <v>20</v>
      </c>
      <c r="Y9" s="29"/>
      <c r="Z9" s="32"/>
    </row>
    <row r="10" spans="1:28" s="33" customFormat="1" ht="18" customHeight="1" x14ac:dyDescent="0.25">
      <c r="A10" s="52" t="s">
        <v>26</v>
      </c>
      <c r="B10" s="84">
        <f>[11]Шаблон!$L11+[11]Шаблон!$J11-[11]Шаблон!$K11+'[12]АТО-1'!$B12</f>
        <v>8</v>
      </c>
      <c r="C10" s="84">
        <f>'[7]6'!F10</f>
        <v>18</v>
      </c>
      <c r="D10" s="84">
        <f>'[12]АТО-1'!$B12</f>
        <v>7</v>
      </c>
      <c r="E10" s="57">
        <f t="shared" si="0"/>
        <v>38.888888888888893</v>
      </c>
      <c r="F10" s="84">
        <f>'[7]6'!I10</f>
        <v>4</v>
      </c>
      <c r="G10" s="84">
        <f>'[12]АТО-1'!$E12+[11]Шаблон!$D11</f>
        <v>0</v>
      </c>
      <c r="H10" s="57">
        <f t="shared" si="1"/>
        <v>0</v>
      </c>
      <c r="I10" s="84">
        <f>'[7]6'!L10</f>
        <v>0</v>
      </c>
      <c r="J10" s="84">
        <f>'[12]АТО-1'!$J12</f>
        <v>1</v>
      </c>
      <c r="K10" s="57">
        <f t="shared" si="2"/>
        <v>0</v>
      </c>
      <c r="L10" s="84">
        <f>'[7]6'!O10</f>
        <v>0</v>
      </c>
      <c r="M10" s="84">
        <f>'[12]АТО-1'!$N12+'[12]АТО-1'!$O12+[11]Шаблон!$G11</f>
        <v>0</v>
      </c>
      <c r="N10" s="57">
        <f t="shared" si="3"/>
        <v>0</v>
      </c>
      <c r="O10" s="84">
        <f>'[7]6'!R10</f>
        <v>18</v>
      </c>
      <c r="P10" s="46">
        <f>'[8]1'!$M13</f>
        <v>7</v>
      </c>
      <c r="Q10" s="57">
        <f t="shared" si="4"/>
        <v>38.888888888888893</v>
      </c>
      <c r="R10" s="46">
        <f>[11]Шаблон!$L11+'[12]АТО-1'!$P12</f>
        <v>0</v>
      </c>
      <c r="S10" s="84">
        <f>'[7]6'!V10</f>
        <v>7</v>
      </c>
      <c r="T10" s="46">
        <f>'[12]АТО-1'!$P12</f>
        <v>0</v>
      </c>
      <c r="U10" s="57">
        <f t="shared" si="5"/>
        <v>0</v>
      </c>
      <c r="V10" s="84">
        <f>'[7]6'!Y10</f>
        <v>6</v>
      </c>
      <c r="W10" s="46">
        <f>'[12]АТО-1'!$Q12</f>
        <v>0</v>
      </c>
      <c r="X10" s="57">
        <f t="shared" si="6"/>
        <v>0</v>
      </c>
      <c r="Y10" s="29"/>
      <c r="Z10" s="32"/>
    </row>
    <row r="11" spans="1:28" s="33" customFormat="1" ht="18" customHeight="1" x14ac:dyDescent="0.25">
      <c r="A11" s="52" t="s">
        <v>27</v>
      </c>
      <c r="B11" s="84">
        <f>[11]Шаблон!$L12+[11]Шаблон!$J12-[11]Шаблон!$K12+'[12]АТО-1'!$B13</f>
        <v>12</v>
      </c>
      <c r="C11" s="84">
        <f>'[7]6'!F11</f>
        <v>17</v>
      </c>
      <c r="D11" s="84">
        <f>'[12]АТО-1'!$B13</f>
        <v>12</v>
      </c>
      <c r="E11" s="57">
        <f t="shared" si="0"/>
        <v>70.588235294117652</v>
      </c>
      <c r="F11" s="84">
        <f>'[7]6'!I11</f>
        <v>2</v>
      </c>
      <c r="G11" s="84">
        <f>'[12]АТО-1'!$E13+[11]Шаблон!$D12</f>
        <v>7</v>
      </c>
      <c r="H11" s="57">
        <f t="shared" si="1"/>
        <v>350</v>
      </c>
      <c r="I11" s="84">
        <f>'[7]6'!L11</f>
        <v>1</v>
      </c>
      <c r="J11" s="84">
        <f>'[12]АТО-1'!$J13</f>
        <v>0</v>
      </c>
      <c r="K11" s="57">
        <f t="shared" si="2"/>
        <v>0</v>
      </c>
      <c r="L11" s="84">
        <f>'[7]6'!O11</f>
        <v>0</v>
      </c>
      <c r="M11" s="84">
        <f>'[12]АТО-1'!$N13+'[12]АТО-1'!$O13+[11]Шаблон!$G12</f>
        <v>0</v>
      </c>
      <c r="N11" s="57">
        <f t="shared" si="3"/>
        <v>0</v>
      </c>
      <c r="O11" s="84">
        <f>'[7]6'!R11</f>
        <v>13</v>
      </c>
      <c r="P11" s="46">
        <f>'[8]1'!$M14</f>
        <v>12</v>
      </c>
      <c r="Q11" s="57">
        <f t="shared" si="4"/>
        <v>92.307692307692307</v>
      </c>
      <c r="R11" s="46">
        <f>[11]Шаблон!$L12+'[12]АТО-1'!$P13</f>
        <v>1</v>
      </c>
      <c r="S11" s="84">
        <f>'[7]6'!V11</f>
        <v>4</v>
      </c>
      <c r="T11" s="46">
        <f>'[12]АТО-1'!$P13</f>
        <v>1</v>
      </c>
      <c r="U11" s="57">
        <f t="shared" si="5"/>
        <v>25</v>
      </c>
      <c r="V11" s="84">
        <f>'[7]6'!Y11</f>
        <v>4</v>
      </c>
      <c r="W11" s="46">
        <f>'[12]АТО-1'!$Q13</f>
        <v>1</v>
      </c>
      <c r="X11" s="57">
        <f t="shared" si="6"/>
        <v>25</v>
      </c>
      <c r="Y11" s="29"/>
      <c r="Z11" s="32"/>
    </row>
    <row r="12" spans="1:28" s="33" customFormat="1" ht="18" customHeight="1" x14ac:dyDescent="0.25">
      <c r="A12" s="52" t="s">
        <v>28</v>
      </c>
      <c r="B12" s="84">
        <f>[11]Шаблон!$L13+[11]Шаблон!$J13-[11]Шаблон!$K13+'[12]АТО-1'!$B14</f>
        <v>11</v>
      </c>
      <c r="C12" s="84">
        <f>'[7]6'!F12</f>
        <v>18</v>
      </c>
      <c r="D12" s="84">
        <f>'[12]АТО-1'!$B14</f>
        <v>11</v>
      </c>
      <c r="E12" s="57">
        <f t="shared" si="0"/>
        <v>61.111111111111114</v>
      </c>
      <c r="F12" s="84">
        <f>'[7]6'!I12</f>
        <v>6</v>
      </c>
      <c r="G12" s="84">
        <f>'[12]АТО-1'!$E14+[11]Шаблон!$D13</f>
        <v>3</v>
      </c>
      <c r="H12" s="57">
        <f t="shared" si="1"/>
        <v>50</v>
      </c>
      <c r="I12" s="84">
        <f>'[7]6'!L12</f>
        <v>0</v>
      </c>
      <c r="J12" s="84">
        <f>'[12]АТО-1'!$J14</f>
        <v>0</v>
      </c>
      <c r="K12" s="57">
        <f t="shared" si="2"/>
        <v>0</v>
      </c>
      <c r="L12" s="84">
        <f>'[7]6'!O12</f>
        <v>0</v>
      </c>
      <c r="M12" s="84">
        <f>'[12]АТО-1'!$N14+'[12]АТО-1'!$O14+[11]Шаблон!$G13</f>
        <v>0</v>
      </c>
      <c r="N12" s="57">
        <f t="shared" si="3"/>
        <v>0</v>
      </c>
      <c r="O12" s="84">
        <f>'[7]6'!R12</f>
        <v>17</v>
      </c>
      <c r="P12" s="46">
        <f>'[8]1'!$M15</f>
        <v>11</v>
      </c>
      <c r="Q12" s="57">
        <f t="shared" si="4"/>
        <v>64.705882352941174</v>
      </c>
      <c r="R12" s="46">
        <f>[11]Шаблон!$L13+'[12]АТО-1'!$P14</f>
        <v>1</v>
      </c>
      <c r="S12" s="84">
        <f>'[7]6'!V12</f>
        <v>8</v>
      </c>
      <c r="T12" s="46">
        <f>'[12]АТО-1'!$P14</f>
        <v>1</v>
      </c>
      <c r="U12" s="57">
        <f t="shared" si="5"/>
        <v>12.5</v>
      </c>
      <c r="V12" s="84">
        <f>'[7]6'!Y12</f>
        <v>7</v>
      </c>
      <c r="W12" s="46">
        <f>'[12]АТО-1'!$Q14</f>
        <v>1</v>
      </c>
      <c r="X12" s="57">
        <f t="shared" si="6"/>
        <v>14.285714285714285</v>
      </c>
      <c r="Y12" s="29"/>
      <c r="Z12" s="32"/>
    </row>
    <row r="13" spans="1:28" s="33" customFormat="1" ht="18" customHeight="1" x14ac:dyDescent="0.25">
      <c r="A13" s="52" t="s">
        <v>29</v>
      </c>
      <c r="B13" s="84">
        <f>[11]Шаблон!$L14+[11]Шаблон!$J14-[11]Шаблон!$K14+'[12]АТО-1'!$B15</f>
        <v>7</v>
      </c>
      <c r="C13" s="84">
        <f>'[7]6'!F13</f>
        <v>7</v>
      </c>
      <c r="D13" s="84">
        <f>'[12]АТО-1'!$B15</f>
        <v>7</v>
      </c>
      <c r="E13" s="57">
        <f t="shared" si="0"/>
        <v>100</v>
      </c>
      <c r="F13" s="84">
        <f>'[7]6'!I13</f>
        <v>0</v>
      </c>
      <c r="G13" s="84">
        <f>'[12]АТО-1'!$E15+[11]Шаблон!$D14</f>
        <v>0</v>
      </c>
      <c r="H13" s="57">
        <f t="shared" si="1"/>
        <v>0</v>
      </c>
      <c r="I13" s="84">
        <f>'[7]6'!L13</f>
        <v>0</v>
      </c>
      <c r="J13" s="84">
        <f>'[12]АТО-1'!$J15</f>
        <v>0</v>
      </c>
      <c r="K13" s="57">
        <f t="shared" si="2"/>
        <v>0</v>
      </c>
      <c r="L13" s="84">
        <f>'[7]6'!O13</f>
        <v>0</v>
      </c>
      <c r="M13" s="84">
        <f>'[12]АТО-1'!$N15+'[12]АТО-1'!$O15+[11]Шаблон!$G14</f>
        <v>0</v>
      </c>
      <c r="N13" s="57">
        <f t="shared" si="3"/>
        <v>0</v>
      </c>
      <c r="O13" s="84">
        <f>'[7]6'!R13</f>
        <v>5</v>
      </c>
      <c r="P13" s="46">
        <f>'[8]1'!$M16</f>
        <v>7</v>
      </c>
      <c r="Q13" s="57">
        <f t="shared" si="4"/>
        <v>140</v>
      </c>
      <c r="R13" s="46">
        <f>[11]Шаблон!$L14+'[12]АТО-1'!$P15</f>
        <v>1</v>
      </c>
      <c r="S13" s="84">
        <f>'[7]6'!V13</f>
        <v>1</v>
      </c>
      <c r="T13" s="46">
        <f>'[12]АТО-1'!$P15</f>
        <v>1</v>
      </c>
      <c r="U13" s="57">
        <f t="shared" si="5"/>
        <v>100</v>
      </c>
      <c r="V13" s="84">
        <f>'[7]6'!Y13</f>
        <v>1</v>
      </c>
      <c r="W13" s="46">
        <f>'[12]АТО-1'!$Q15</f>
        <v>1</v>
      </c>
      <c r="X13" s="57">
        <f t="shared" si="6"/>
        <v>100</v>
      </c>
      <c r="Y13" s="29"/>
      <c r="Z13" s="32"/>
    </row>
    <row r="14" spans="1:28" s="33" customFormat="1" ht="18" customHeight="1" x14ac:dyDescent="0.25">
      <c r="A14" s="52" t="s">
        <v>30</v>
      </c>
      <c r="B14" s="84">
        <f>[11]Шаблон!$L15+[11]Шаблон!$J15-[11]Шаблон!$K15+'[12]АТО-1'!$B16</f>
        <v>0</v>
      </c>
      <c r="C14" s="84">
        <f>'[7]6'!F14</f>
        <v>5</v>
      </c>
      <c r="D14" s="84">
        <f>'[12]АТО-1'!$B16</f>
        <v>0</v>
      </c>
      <c r="E14" s="57">
        <f t="shared" si="0"/>
        <v>0</v>
      </c>
      <c r="F14" s="84">
        <f>'[7]6'!I14</f>
        <v>1</v>
      </c>
      <c r="G14" s="84">
        <f>'[12]АТО-1'!$E16+[11]Шаблон!$D15</f>
        <v>0</v>
      </c>
      <c r="H14" s="57">
        <f t="shared" si="1"/>
        <v>0</v>
      </c>
      <c r="I14" s="84">
        <f>'[7]6'!L14</f>
        <v>0</v>
      </c>
      <c r="J14" s="84">
        <f>'[12]АТО-1'!$J16</f>
        <v>0</v>
      </c>
      <c r="K14" s="57">
        <f t="shared" si="2"/>
        <v>0</v>
      </c>
      <c r="L14" s="84">
        <f>'[7]6'!O14</f>
        <v>1</v>
      </c>
      <c r="M14" s="84">
        <f>'[12]АТО-1'!$N16+'[12]АТО-1'!$O16+[11]Шаблон!$G15</f>
        <v>0</v>
      </c>
      <c r="N14" s="57">
        <f t="shared" si="3"/>
        <v>0</v>
      </c>
      <c r="O14" s="84">
        <f>'[7]6'!R14</f>
        <v>4</v>
      </c>
      <c r="P14" s="46">
        <f>'[8]1'!$M17</f>
        <v>0</v>
      </c>
      <c r="Q14" s="57">
        <f t="shared" si="4"/>
        <v>0</v>
      </c>
      <c r="R14" s="46">
        <f>[11]Шаблон!$L15+'[12]АТО-1'!$P16</f>
        <v>0</v>
      </c>
      <c r="S14" s="84">
        <f>'[7]6'!V14</f>
        <v>1</v>
      </c>
      <c r="T14" s="46">
        <f>'[12]АТО-1'!$P16</f>
        <v>0</v>
      </c>
      <c r="U14" s="57">
        <f t="shared" si="5"/>
        <v>0</v>
      </c>
      <c r="V14" s="84">
        <f>'[7]6'!Y14</f>
        <v>1</v>
      </c>
      <c r="W14" s="46">
        <f>'[12]АТО-1'!$Q16</f>
        <v>0</v>
      </c>
      <c r="X14" s="57">
        <f t="shared" si="6"/>
        <v>0</v>
      </c>
      <c r="Y14" s="29"/>
      <c r="Z14" s="32"/>
    </row>
    <row r="15" spans="1:28" s="33" customFormat="1" ht="18" customHeight="1" x14ac:dyDescent="0.25">
      <c r="A15" s="52" t="s">
        <v>31</v>
      </c>
      <c r="B15" s="84">
        <f>[11]Шаблон!$L16+[11]Шаблон!$J16-[11]Шаблон!$K16+'[12]АТО-1'!$B17</f>
        <v>1</v>
      </c>
      <c r="C15" s="84">
        <f>'[7]6'!F15</f>
        <v>1</v>
      </c>
      <c r="D15" s="84">
        <f>'[12]АТО-1'!$B17</f>
        <v>1</v>
      </c>
      <c r="E15" s="57">
        <f t="shared" si="0"/>
        <v>100</v>
      </c>
      <c r="F15" s="84">
        <f>'[7]6'!I15</f>
        <v>1</v>
      </c>
      <c r="G15" s="84">
        <f>'[12]АТО-1'!$E17+[11]Шаблон!$D16</f>
        <v>1</v>
      </c>
      <c r="H15" s="57">
        <f t="shared" si="1"/>
        <v>100</v>
      </c>
      <c r="I15" s="84">
        <f>'[7]6'!L15</f>
        <v>0</v>
      </c>
      <c r="J15" s="84">
        <f>'[12]АТО-1'!$J17</f>
        <v>0</v>
      </c>
      <c r="K15" s="57">
        <f t="shared" si="2"/>
        <v>0</v>
      </c>
      <c r="L15" s="84">
        <f>'[7]6'!O15</f>
        <v>0</v>
      </c>
      <c r="M15" s="84">
        <f>'[12]АТО-1'!$N17+'[12]АТО-1'!$O17+[11]Шаблон!$G16</f>
        <v>0</v>
      </c>
      <c r="N15" s="57">
        <f t="shared" si="3"/>
        <v>0</v>
      </c>
      <c r="O15" s="84">
        <f>'[7]6'!R15</f>
        <v>1</v>
      </c>
      <c r="P15" s="46">
        <f>'[8]1'!$M18</f>
        <v>1</v>
      </c>
      <c r="Q15" s="57">
        <f t="shared" si="4"/>
        <v>100</v>
      </c>
      <c r="R15" s="46">
        <f>[11]Шаблон!$L16+'[12]АТО-1'!$P17</f>
        <v>0</v>
      </c>
      <c r="S15" s="84">
        <f>'[7]6'!V15</f>
        <v>0</v>
      </c>
      <c r="T15" s="46">
        <f>'[12]АТО-1'!$P17</f>
        <v>0</v>
      </c>
      <c r="U15" s="57">
        <f t="shared" si="5"/>
        <v>0</v>
      </c>
      <c r="V15" s="84">
        <f>'[7]6'!Y15</f>
        <v>0</v>
      </c>
      <c r="W15" s="46">
        <f>'[12]АТО-1'!$Q17</f>
        <v>0</v>
      </c>
      <c r="X15" s="57">
        <f t="shared" si="6"/>
        <v>0</v>
      </c>
      <c r="Y15" s="29"/>
      <c r="Z15" s="32"/>
    </row>
    <row r="16" spans="1:28" s="33" customFormat="1" ht="18" customHeight="1" x14ac:dyDescent="0.25">
      <c r="A16" s="52" t="s">
        <v>32</v>
      </c>
      <c r="B16" s="84">
        <f>[11]Шаблон!$L17+[11]Шаблон!$J17-[11]Шаблон!$K17+'[12]АТО-1'!$B18</f>
        <v>6</v>
      </c>
      <c r="C16" s="84">
        <f>'[7]6'!F16</f>
        <v>4</v>
      </c>
      <c r="D16" s="84">
        <f>'[12]АТО-1'!$B18</f>
        <v>6</v>
      </c>
      <c r="E16" s="57">
        <f t="shared" si="0"/>
        <v>150</v>
      </c>
      <c r="F16" s="84">
        <f>'[7]6'!I16</f>
        <v>0</v>
      </c>
      <c r="G16" s="84">
        <f>'[12]АТО-1'!$E18+[11]Шаблон!$D17</f>
        <v>6</v>
      </c>
      <c r="H16" s="57">
        <f t="shared" si="1"/>
        <v>0</v>
      </c>
      <c r="I16" s="84">
        <f>'[7]6'!L16</f>
        <v>0</v>
      </c>
      <c r="J16" s="84">
        <f>'[12]АТО-1'!$J18</f>
        <v>0</v>
      </c>
      <c r="K16" s="57">
        <f t="shared" si="2"/>
        <v>0</v>
      </c>
      <c r="L16" s="84">
        <f>'[7]6'!O16</f>
        <v>1</v>
      </c>
      <c r="M16" s="84">
        <f>'[12]АТО-1'!$N18+'[12]АТО-1'!$O18+[11]Шаблон!$G17</f>
        <v>0</v>
      </c>
      <c r="N16" s="57">
        <f t="shared" si="3"/>
        <v>0</v>
      </c>
      <c r="O16" s="84">
        <f>'[7]6'!R16</f>
        <v>4</v>
      </c>
      <c r="P16" s="46">
        <f>'[8]1'!$M19</f>
        <v>6</v>
      </c>
      <c r="Q16" s="57">
        <f t="shared" si="4"/>
        <v>150</v>
      </c>
      <c r="R16" s="46">
        <f>[11]Шаблон!$L17+'[12]АТО-1'!$P18</f>
        <v>0</v>
      </c>
      <c r="S16" s="84">
        <f>'[7]6'!V16</f>
        <v>3</v>
      </c>
      <c r="T16" s="46">
        <f>'[12]АТО-1'!$P18</f>
        <v>0</v>
      </c>
      <c r="U16" s="57">
        <f t="shared" si="5"/>
        <v>0</v>
      </c>
      <c r="V16" s="84">
        <f>'[7]6'!Y16</f>
        <v>3</v>
      </c>
      <c r="W16" s="46">
        <f>'[12]АТО-1'!$Q18</f>
        <v>0</v>
      </c>
      <c r="X16" s="57">
        <f t="shared" si="6"/>
        <v>0</v>
      </c>
      <c r="Y16" s="29"/>
      <c r="Z16" s="32"/>
    </row>
    <row r="17" spans="1:26" s="33" customFormat="1" ht="18" customHeight="1" x14ac:dyDescent="0.25">
      <c r="A17" s="52" t="s">
        <v>33</v>
      </c>
      <c r="B17" s="84">
        <f>[11]Шаблон!$L18+[11]Шаблон!$J18-[11]Шаблон!$K18+'[12]АТО-1'!$B19</f>
        <v>2</v>
      </c>
      <c r="C17" s="84">
        <f>'[7]6'!F17</f>
        <v>3</v>
      </c>
      <c r="D17" s="84">
        <f>'[12]АТО-1'!$B19</f>
        <v>2</v>
      </c>
      <c r="E17" s="57">
        <f t="shared" si="0"/>
        <v>66.666666666666657</v>
      </c>
      <c r="F17" s="84">
        <f>'[7]6'!I17</f>
        <v>0</v>
      </c>
      <c r="G17" s="84">
        <f>'[12]АТО-1'!$E19+[11]Шаблон!$D18</f>
        <v>0</v>
      </c>
      <c r="H17" s="57">
        <f t="shared" si="1"/>
        <v>0</v>
      </c>
      <c r="I17" s="84">
        <f>'[7]6'!L17</f>
        <v>0</v>
      </c>
      <c r="J17" s="84">
        <f>'[12]АТО-1'!$J19</f>
        <v>0</v>
      </c>
      <c r="K17" s="57">
        <f t="shared" si="2"/>
        <v>0</v>
      </c>
      <c r="L17" s="84">
        <f>'[7]6'!O17</f>
        <v>0</v>
      </c>
      <c r="M17" s="84">
        <f>'[12]АТО-1'!$N19+'[12]АТО-1'!$O19+[11]Шаблон!$G18</f>
        <v>0</v>
      </c>
      <c r="N17" s="57">
        <f t="shared" si="3"/>
        <v>0</v>
      </c>
      <c r="O17" s="84">
        <f>'[7]6'!R17</f>
        <v>2</v>
      </c>
      <c r="P17" s="46">
        <f>'[8]1'!$M20</f>
        <v>2</v>
      </c>
      <c r="Q17" s="57">
        <f t="shared" si="4"/>
        <v>100</v>
      </c>
      <c r="R17" s="46">
        <f>[11]Шаблон!$L18+'[12]АТО-1'!$P19</f>
        <v>1</v>
      </c>
      <c r="S17" s="84">
        <f>'[7]6'!V17</f>
        <v>0</v>
      </c>
      <c r="T17" s="46">
        <f>'[12]АТО-1'!$P19</f>
        <v>1</v>
      </c>
      <c r="U17" s="57">
        <f t="shared" si="5"/>
        <v>0</v>
      </c>
      <c r="V17" s="84">
        <f>'[7]6'!Y17</f>
        <v>0</v>
      </c>
      <c r="W17" s="46">
        <f>'[12]АТО-1'!$Q19</f>
        <v>1</v>
      </c>
      <c r="X17" s="57">
        <f t="shared" si="6"/>
        <v>0</v>
      </c>
      <c r="Y17" s="29"/>
      <c r="Z17" s="32"/>
    </row>
    <row r="18" spans="1:26" s="33" customFormat="1" ht="18" customHeight="1" x14ac:dyDescent="0.25">
      <c r="A18" s="52" t="s">
        <v>34</v>
      </c>
      <c r="B18" s="84">
        <f>[11]Шаблон!$L19+[11]Шаблон!$J19-[11]Шаблон!$K19+'[12]АТО-1'!$B20</f>
        <v>0</v>
      </c>
      <c r="C18" s="84">
        <f>'[7]6'!F18</f>
        <v>0</v>
      </c>
      <c r="D18" s="84">
        <f>'[12]АТО-1'!$B20</f>
        <v>0</v>
      </c>
      <c r="E18" s="57">
        <f t="shared" si="0"/>
        <v>0</v>
      </c>
      <c r="F18" s="84">
        <f>'[7]6'!I18</f>
        <v>0</v>
      </c>
      <c r="G18" s="84">
        <f>'[12]АТО-1'!$E20+[11]Шаблон!$D19</f>
        <v>0</v>
      </c>
      <c r="H18" s="57">
        <f t="shared" si="1"/>
        <v>0</v>
      </c>
      <c r="I18" s="84">
        <f>'[7]6'!L18</f>
        <v>0</v>
      </c>
      <c r="J18" s="84">
        <f>'[12]АТО-1'!$J20</f>
        <v>0</v>
      </c>
      <c r="K18" s="57">
        <f t="shared" si="2"/>
        <v>0</v>
      </c>
      <c r="L18" s="84">
        <f>'[7]6'!O18</f>
        <v>0</v>
      </c>
      <c r="M18" s="84">
        <f>'[12]АТО-1'!$N20+'[12]АТО-1'!$O20+[11]Шаблон!$G19</f>
        <v>0</v>
      </c>
      <c r="N18" s="57">
        <f t="shared" si="3"/>
        <v>0</v>
      </c>
      <c r="O18" s="84">
        <f>'[7]6'!R18</f>
        <v>0</v>
      </c>
      <c r="P18" s="46">
        <f>'[8]1'!$M21</f>
        <v>0</v>
      </c>
      <c r="Q18" s="57">
        <f t="shared" si="4"/>
        <v>0</v>
      </c>
      <c r="R18" s="46">
        <f>[11]Шаблон!$L19+'[12]АТО-1'!$P20</f>
        <v>0</v>
      </c>
      <c r="S18" s="84">
        <f>'[7]6'!V18</f>
        <v>0</v>
      </c>
      <c r="T18" s="46">
        <f>'[12]АТО-1'!$P20</f>
        <v>0</v>
      </c>
      <c r="U18" s="57">
        <f t="shared" si="5"/>
        <v>0</v>
      </c>
      <c r="V18" s="84">
        <f>'[7]6'!Y18</f>
        <v>0</v>
      </c>
      <c r="W18" s="46">
        <f>'[12]АТО-1'!$Q20</f>
        <v>0</v>
      </c>
      <c r="X18" s="57">
        <f t="shared" si="6"/>
        <v>0</v>
      </c>
      <c r="Y18" s="29"/>
      <c r="Z18" s="32"/>
    </row>
    <row r="19" spans="1:26" s="33" customFormat="1" ht="18" customHeight="1" x14ac:dyDescent="0.25">
      <c r="A19" s="52" t="s">
        <v>35</v>
      </c>
      <c r="B19" s="84">
        <f>[11]Шаблон!$L20+[11]Шаблон!$J20-[11]Шаблон!$K20+'[12]АТО-1'!$B21</f>
        <v>8</v>
      </c>
      <c r="C19" s="84">
        <f>'[7]6'!F19</f>
        <v>16</v>
      </c>
      <c r="D19" s="84">
        <f>'[12]АТО-1'!$B21</f>
        <v>8</v>
      </c>
      <c r="E19" s="57">
        <f t="shared" si="0"/>
        <v>50</v>
      </c>
      <c r="F19" s="84">
        <f>'[7]6'!I19</f>
        <v>4</v>
      </c>
      <c r="G19" s="84">
        <f>'[12]АТО-1'!$E21+[11]Шаблон!$D20</f>
        <v>2</v>
      </c>
      <c r="H19" s="57">
        <f t="shared" si="1"/>
        <v>50</v>
      </c>
      <c r="I19" s="84">
        <f>'[7]6'!L19</f>
        <v>0</v>
      </c>
      <c r="J19" s="84">
        <f>'[12]АТО-1'!$J21</f>
        <v>0</v>
      </c>
      <c r="K19" s="57">
        <f t="shared" si="2"/>
        <v>0</v>
      </c>
      <c r="L19" s="84">
        <f>'[7]6'!O19</f>
        <v>0</v>
      </c>
      <c r="M19" s="84">
        <f>'[12]АТО-1'!$N21+'[12]АТО-1'!$O21+[11]Шаблон!$G20</f>
        <v>0</v>
      </c>
      <c r="N19" s="57">
        <f t="shared" si="3"/>
        <v>0</v>
      </c>
      <c r="O19" s="84">
        <f>'[7]6'!R19</f>
        <v>16</v>
      </c>
      <c r="P19" s="46">
        <f>'[8]1'!$M22</f>
        <v>6</v>
      </c>
      <c r="Q19" s="57">
        <f t="shared" si="4"/>
        <v>37.5</v>
      </c>
      <c r="R19" s="46">
        <f>[11]Шаблон!$L20+'[12]АТО-1'!$P21</f>
        <v>1</v>
      </c>
      <c r="S19" s="84">
        <f>'[7]6'!V19</f>
        <v>8</v>
      </c>
      <c r="T19" s="46">
        <f>'[12]АТО-1'!$P21</f>
        <v>1</v>
      </c>
      <c r="U19" s="57">
        <f t="shared" si="5"/>
        <v>12.5</v>
      </c>
      <c r="V19" s="84">
        <f>'[7]6'!Y19</f>
        <v>7</v>
      </c>
      <c r="W19" s="46">
        <f>'[12]АТО-1'!$Q21</f>
        <v>1</v>
      </c>
      <c r="X19" s="57">
        <f t="shared" si="6"/>
        <v>14.285714285714285</v>
      </c>
      <c r="Y19" s="29"/>
      <c r="Z19" s="32"/>
    </row>
    <row r="20" spans="1:26" s="33" customFormat="1" ht="18" customHeight="1" x14ac:dyDescent="0.25">
      <c r="A20" s="52" t="s">
        <v>36</v>
      </c>
      <c r="B20" s="84">
        <f>[11]Шаблон!$L21+[11]Шаблон!$J21-[11]Шаблон!$K21+'[12]АТО-1'!$B22</f>
        <v>6</v>
      </c>
      <c r="C20" s="84">
        <f>'[7]6'!F20</f>
        <v>3</v>
      </c>
      <c r="D20" s="84">
        <f>'[12]АТО-1'!$B22</f>
        <v>6</v>
      </c>
      <c r="E20" s="57">
        <f t="shared" si="0"/>
        <v>200</v>
      </c>
      <c r="F20" s="84">
        <f>'[7]6'!I20</f>
        <v>0</v>
      </c>
      <c r="G20" s="84">
        <f>'[12]АТО-1'!$E22+[11]Шаблон!$D21</f>
        <v>1</v>
      </c>
      <c r="H20" s="57">
        <f t="shared" si="1"/>
        <v>0</v>
      </c>
      <c r="I20" s="84">
        <f>'[7]6'!L20</f>
        <v>0</v>
      </c>
      <c r="J20" s="84">
        <f>'[12]АТО-1'!$J22</f>
        <v>0</v>
      </c>
      <c r="K20" s="57">
        <f t="shared" si="2"/>
        <v>0</v>
      </c>
      <c r="L20" s="84">
        <f>'[7]6'!O20</f>
        <v>0</v>
      </c>
      <c r="M20" s="84">
        <f>'[12]АТО-1'!$N22+'[12]АТО-1'!$O22+[11]Шаблон!$G21</f>
        <v>2</v>
      </c>
      <c r="N20" s="57">
        <f t="shared" si="3"/>
        <v>0</v>
      </c>
      <c r="O20" s="84">
        <f>'[7]6'!R20</f>
        <v>3</v>
      </c>
      <c r="P20" s="46">
        <f>'[8]1'!$M23</f>
        <v>6</v>
      </c>
      <c r="Q20" s="57">
        <f t="shared" si="4"/>
        <v>200</v>
      </c>
      <c r="R20" s="46">
        <f>[11]Шаблон!$L21+'[12]АТО-1'!$P22</f>
        <v>1</v>
      </c>
      <c r="S20" s="84">
        <f>'[7]6'!V20</f>
        <v>3</v>
      </c>
      <c r="T20" s="46">
        <f>'[12]АТО-1'!$P22</f>
        <v>1</v>
      </c>
      <c r="U20" s="57">
        <f t="shared" si="5"/>
        <v>33.333333333333329</v>
      </c>
      <c r="V20" s="84">
        <f>'[7]6'!Y20</f>
        <v>3</v>
      </c>
      <c r="W20" s="46">
        <f>'[12]АТО-1'!$Q22</f>
        <v>1</v>
      </c>
      <c r="X20" s="57">
        <f t="shared" si="6"/>
        <v>33.333333333333329</v>
      </c>
      <c r="Y20" s="29"/>
      <c r="Z20" s="32"/>
    </row>
    <row r="21" spans="1:26" s="33" customFormat="1" ht="18" customHeight="1" x14ac:dyDescent="0.25">
      <c r="A21" s="52" t="s">
        <v>37</v>
      </c>
      <c r="B21" s="84">
        <f>[11]Шаблон!$L22+[11]Шаблон!$J22-[11]Шаблон!$K22+'[12]АТО-1'!$B23</f>
        <v>3</v>
      </c>
      <c r="C21" s="84">
        <f>'[7]6'!F21</f>
        <v>5</v>
      </c>
      <c r="D21" s="84">
        <f>'[12]АТО-1'!$B23</f>
        <v>3</v>
      </c>
      <c r="E21" s="57">
        <f t="shared" si="0"/>
        <v>60</v>
      </c>
      <c r="F21" s="84">
        <f>'[7]6'!I21</f>
        <v>1</v>
      </c>
      <c r="G21" s="84">
        <f>'[12]АТО-1'!$E23+[11]Шаблон!$D22</f>
        <v>0</v>
      </c>
      <c r="H21" s="57">
        <f t="shared" si="1"/>
        <v>0</v>
      </c>
      <c r="I21" s="84">
        <f>'[7]6'!L21</f>
        <v>0</v>
      </c>
      <c r="J21" s="84">
        <f>'[12]АТО-1'!$J23</f>
        <v>0</v>
      </c>
      <c r="K21" s="57">
        <f t="shared" si="2"/>
        <v>0</v>
      </c>
      <c r="L21" s="84">
        <f>'[7]6'!O21</f>
        <v>0</v>
      </c>
      <c r="M21" s="84">
        <f>'[12]АТО-1'!$N23+'[12]АТО-1'!$O23+[11]Шаблон!$G22</f>
        <v>0</v>
      </c>
      <c r="N21" s="57">
        <f t="shared" si="3"/>
        <v>0</v>
      </c>
      <c r="O21" s="84">
        <f>'[7]6'!R21</f>
        <v>4</v>
      </c>
      <c r="P21" s="46">
        <f>'[8]1'!$M24</f>
        <v>3</v>
      </c>
      <c r="Q21" s="57">
        <f t="shared" si="4"/>
        <v>75</v>
      </c>
      <c r="R21" s="46">
        <f>[11]Шаблон!$L22+'[12]АТО-1'!$P23</f>
        <v>1</v>
      </c>
      <c r="S21" s="84">
        <f>'[7]6'!V21</f>
        <v>1</v>
      </c>
      <c r="T21" s="46">
        <f>'[12]АТО-1'!$P23</f>
        <v>1</v>
      </c>
      <c r="U21" s="57">
        <f t="shared" si="5"/>
        <v>100</v>
      </c>
      <c r="V21" s="84">
        <f>'[7]6'!Y21</f>
        <v>1</v>
      </c>
      <c r="W21" s="46">
        <f>'[12]АТО-1'!$Q23</f>
        <v>1</v>
      </c>
      <c r="X21" s="57">
        <f t="shared" si="6"/>
        <v>100</v>
      </c>
      <c r="Y21" s="29"/>
      <c r="Z21" s="32"/>
    </row>
    <row r="22" spans="1:26" s="33" customFormat="1" ht="18" customHeight="1" x14ac:dyDescent="0.25">
      <c r="A22" s="52" t="s">
        <v>38</v>
      </c>
      <c r="B22" s="84">
        <f>[11]Шаблон!$L23+[11]Шаблон!$J23-[11]Шаблон!$K23+'[12]АТО-1'!$B24</f>
        <v>0</v>
      </c>
      <c r="C22" s="84">
        <f>'[7]6'!F22</f>
        <v>0</v>
      </c>
      <c r="D22" s="84">
        <f>'[12]АТО-1'!$B24</f>
        <v>0</v>
      </c>
      <c r="E22" s="57">
        <f t="shared" si="0"/>
        <v>0</v>
      </c>
      <c r="F22" s="84">
        <f>'[7]6'!I22</f>
        <v>0</v>
      </c>
      <c r="G22" s="84">
        <f>'[12]АТО-1'!$E24+[11]Шаблон!$D23</f>
        <v>0</v>
      </c>
      <c r="H22" s="57">
        <f t="shared" si="1"/>
        <v>0</v>
      </c>
      <c r="I22" s="84">
        <f>'[7]6'!L22</f>
        <v>0</v>
      </c>
      <c r="J22" s="84">
        <f>'[12]АТО-1'!$J24</f>
        <v>0</v>
      </c>
      <c r="K22" s="57">
        <f t="shared" si="2"/>
        <v>0</v>
      </c>
      <c r="L22" s="84">
        <f>'[7]6'!O22</f>
        <v>0</v>
      </c>
      <c r="M22" s="84">
        <f>'[12]АТО-1'!$N24+'[12]АТО-1'!$O24+[11]Шаблон!$G23</f>
        <v>0</v>
      </c>
      <c r="N22" s="57">
        <f t="shared" si="3"/>
        <v>0</v>
      </c>
      <c r="O22" s="84">
        <f>'[7]6'!R22</f>
        <v>0</v>
      </c>
      <c r="P22" s="46">
        <f>'[8]1'!$M25</f>
        <v>0</v>
      </c>
      <c r="Q22" s="57">
        <f t="shared" si="4"/>
        <v>0</v>
      </c>
      <c r="R22" s="46">
        <f>[11]Шаблон!$L23+'[12]АТО-1'!$P24</f>
        <v>0</v>
      </c>
      <c r="S22" s="84">
        <f>'[7]6'!V22</f>
        <v>0</v>
      </c>
      <c r="T22" s="46">
        <f>'[12]АТО-1'!$P24</f>
        <v>0</v>
      </c>
      <c r="U22" s="57">
        <f t="shared" si="5"/>
        <v>0</v>
      </c>
      <c r="V22" s="84">
        <f>'[7]6'!Y22</f>
        <v>0</v>
      </c>
      <c r="W22" s="46">
        <f>'[12]АТО-1'!$Q24</f>
        <v>0</v>
      </c>
      <c r="X22" s="57">
        <f t="shared" si="6"/>
        <v>0</v>
      </c>
      <c r="Y22" s="29"/>
      <c r="Z22" s="32"/>
    </row>
    <row r="23" spans="1:26" s="33" customFormat="1" ht="18" customHeight="1" x14ac:dyDescent="0.25">
      <c r="A23" s="52" t="s">
        <v>39</v>
      </c>
      <c r="B23" s="84">
        <f>[11]Шаблон!$L24+[11]Шаблон!$J24-[11]Шаблон!$K24+'[12]АТО-1'!$B25</f>
        <v>0</v>
      </c>
      <c r="C23" s="84">
        <f>'[7]6'!F23</f>
        <v>13</v>
      </c>
      <c r="D23" s="84">
        <f>'[12]АТО-1'!$B25</f>
        <v>0</v>
      </c>
      <c r="E23" s="57">
        <f t="shared" si="0"/>
        <v>0</v>
      </c>
      <c r="F23" s="84">
        <f>'[7]6'!I23</f>
        <v>4</v>
      </c>
      <c r="G23" s="84">
        <f>'[12]АТО-1'!$E25+[11]Шаблон!$D24</f>
        <v>0</v>
      </c>
      <c r="H23" s="57">
        <f t="shared" si="1"/>
        <v>0</v>
      </c>
      <c r="I23" s="84">
        <f>'[7]6'!L23</f>
        <v>0</v>
      </c>
      <c r="J23" s="84">
        <f>'[12]АТО-1'!$J25</f>
        <v>0</v>
      </c>
      <c r="K23" s="57">
        <f t="shared" si="2"/>
        <v>0</v>
      </c>
      <c r="L23" s="84">
        <f>'[7]6'!O23</f>
        <v>1</v>
      </c>
      <c r="M23" s="84">
        <f>'[12]АТО-1'!$N25+'[12]АТО-1'!$O25+[11]Шаблон!$G24</f>
        <v>0</v>
      </c>
      <c r="N23" s="57">
        <f t="shared" si="3"/>
        <v>0</v>
      </c>
      <c r="O23" s="84">
        <f>'[7]6'!R23</f>
        <v>0</v>
      </c>
      <c r="P23" s="46">
        <f>'[8]1'!$M26</f>
        <v>0</v>
      </c>
      <c r="Q23" s="57">
        <f t="shared" si="4"/>
        <v>0</v>
      </c>
      <c r="R23" s="46">
        <f>[11]Шаблон!$L24+'[12]АТО-1'!$P25</f>
        <v>0</v>
      </c>
      <c r="S23" s="84">
        <f>'[7]6'!V23</f>
        <v>5</v>
      </c>
      <c r="T23" s="46">
        <f>'[12]АТО-1'!$P25</f>
        <v>0</v>
      </c>
      <c r="U23" s="57">
        <f t="shared" si="5"/>
        <v>0</v>
      </c>
      <c r="V23" s="84">
        <f>'[7]6'!Y23</f>
        <v>3</v>
      </c>
      <c r="W23" s="46">
        <f>'[12]АТО-1'!$Q25</f>
        <v>0</v>
      </c>
      <c r="X23" s="57">
        <f t="shared" si="6"/>
        <v>0</v>
      </c>
      <c r="Y23" s="29"/>
      <c r="Z23" s="32"/>
    </row>
    <row r="24" spans="1:26" s="33" customFormat="1" ht="18" customHeight="1" x14ac:dyDescent="0.25">
      <c r="A24" s="52" t="s">
        <v>40</v>
      </c>
      <c r="B24" s="84">
        <f>[11]Шаблон!$L25+[11]Шаблон!$J25-[11]Шаблон!$K25+'[12]АТО-1'!$B26</f>
        <v>6</v>
      </c>
      <c r="C24" s="84">
        <f>'[7]6'!F24</f>
        <v>2</v>
      </c>
      <c r="D24" s="84">
        <f>'[12]АТО-1'!$B26</f>
        <v>6</v>
      </c>
      <c r="E24" s="57">
        <f t="shared" si="0"/>
        <v>300</v>
      </c>
      <c r="F24" s="84">
        <f>'[7]6'!I24</f>
        <v>1</v>
      </c>
      <c r="G24" s="84">
        <f>'[12]АТО-1'!$E26+[11]Шаблон!$D25</f>
        <v>1</v>
      </c>
      <c r="H24" s="57">
        <f t="shared" si="1"/>
        <v>100</v>
      </c>
      <c r="I24" s="84">
        <f>'[7]6'!L24</f>
        <v>0</v>
      </c>
      <c r="J24" s="84">
        <f>'[12]АТО-1'!$J26</f>
        <v>1</v>
      </c>
      <c r="K24" s="57">
        <f t="shared" si="2"/>
        <v>0</v>
      </c>
      <c r="L24" s="84">
        <f>'[7]6'!O24</f>
        <v>0</v>
      </c>
      <c r="M24" s="84">
        <f>'[12]АТО-1'!$N26+'[12]АТО-1'!$O26+[11]Шаблон!$G25</f>
        <v>0</v>
      </c>
      <c r="N24" s="57">
        <f t="shared" si="3"/>
        <v>0</v>
      </c>
      <c r="O24" s="84">
        <f>'[7]6'!R24</f>
        <v>13</v>
      </c>
      <c r="P24" s="46">
        <f>'[8]1'!$M27</f>
        <v>5</v>
      </c>
      <c r="Q24" s="57">
        <f t="shared" si="4"/>
        <v>38.461538461538467</v>
      </c>
      <c r="R24" s="46">
        <f>[11]Шаблон!$L25+'[12]АТО-1'!$P26</f>
        <v>0</v>
      </c>
      <c r="S24" s="84">
        <f>'[7]6'!V24</f>
        <v>0</v>
      </c>
      <c r="T24" s="46">
        <f>'[12]АТО-1'!$P26</f>
        <v>0</v>
      </c>
      <c r="U24" s="57">
        <f t="shared" si="5"/>
        <v>0</v>
      </c>
      <c r="V24" s="84">
        <f>'[7]6'!Y24</f>
        <v>0</v>
      </c>
      <c r="W24" s="46">
        <f>'[12]АТО-1'!$Q26</f>
        <v>0</v>
      </c>
      <c r="X24" s="57">
        <f t="shared" si="6"/>
        <v>0</v>
      </c>
      <c r="Y24" s="29"/>
      <c r="Z24" s="32"/>
    </row>
    <row r="25" spans="1:26" s="33" customFormat="1" ht="18" customHeight="1" x14ac:dyDescent="0.25">
      <c r="A25" s="53" t="s">
        <v>41</v>
      </c>
      <c r="B25" s="84">
        <f>[11]Шаблон!$L26+[11]Шаблон!$J26-[11]Шаблон!$K26+'[12]АТО-1'!$B27</f>
        <v>0</v>
      </c>
      <c r="C25" s="84">
        <f>'[7]6'!F25</f>
        <v>0</v>
      </c>
      <c r="D25" s="84">
        <f>'[12]АТО-1'!$B27</f>
        <v>0</v>
      </c>
      <c r="E25" s="57">
        <f t="shared" si="0"/>
        <v>0</v>
      </c>
      <c r="F25" s="84">
        <f>'[7]6'!I25</f>
        <v>0</v>
      </c>
      <c r="G25" s="84">
        <f>'[12]АТО-1'!$E27+[11]Шаблон!$D26</f>
        <v>0</v>
      </c>
      <c r="H25" s="57">
        <f t="shared" si="1"/>
        <v>0</v>
      </c>
      <c r="I25" s="84">
        <f>'[7]6'!L25</f>
        <v>0</v>
      </c>
      <c r="J25" s="84">
        <f>'[12]АТО-1'!$J27</f>
        <v>0</v>
      </c>
      <c r="K25" s="57">
        <f t="shared" si="2"/>
        <v>0</v>
      </c>
      <c r="L25" s="84">
        <f>'[7]6'!O25</f>
        <v>0</v>
      </c>
      <c r="M25" s="84">
        <f>'[12]АТО-1'!$N27+'[12]АТО-1'!$O27+[11]Шаблон!$G26</f>
        <v>0</v>
      </c>
      <c r="N25" s="57">
        <f t="shared" si="3"/>
        <v>0</v>
      </c>
      <c r="O25" s="84">
        <f>'[7]6'!R25</f>
        <v>2</v>
      </c>
      <c r="P25" s="46">
        <f>'[8]1'!$M28</f>
        <v>0</v>
      </c>
      <c r="Q25" s="57">
        <f t="shared" si="4"/>
        <v>0</v>
      </c>
      <c r="R25" s="46">
        <f>[11]Шаблон!$L26+'[12]АТО-1'!$P27</f>
        <v>0</v>
      </c>
      <c r="S25" s="84">
        <f>'[7]6'!V25</f>
        <v>0</v>
      </c>
      <c r="T25" s="46">
        <f>'[12]АТО-1'!$P27</f>
        <v>0</v>
      </c>
      <c r="U25" s="57">
        <f t="shared" si="5"/>
        <v>0</v>
      </c>
      <c r="V25" s="84">
        <f>'[7]6'!Y25</f>
        <v>0</v>
      </c>
      <c r="W25" s="46">
        <f>'[12]АТО-1'!$Q27</f>
        <v>0</v>
      </c>
      <c r="X25" s="57">
        <f t="shared" si="6"/>
        <v>0</v>
      </c>
      <c r="Y25" s="29"/>
      <c r="Z25" s="32"/>
    </row>
    <row r="26" spans="1:26" s="33" customFormat="1" ht="18" customHeight="1" x14ac:dyDescent="0.25">
      <c r="A26" s="52" t="s">
        <v>42</v>
      </c>
      <c r="B26" s="84">
        <f>[11]Шаблон!$L27+[11]Шаблон!$J27-[11]Шаблон!$K27+'[12]АТО-1'!$B28</f>
        <v>196</v>
      </c>
      <c r="C26" s="84">
        <f>'[7]6'!F26</f>
        <v>283</v>
      </c>
      <c r="D26" s="84">
        <f>'[12]АТО-1'!$B28</f>
        <v>188</v>
      </c>
      <c r="E26" s="57">
        <f t="shared" si="0"/>
        <v>66.431095406360413</v>
      </c>
      <c r="F26" s="84">
        <f>'[7]6'!I26</f>
        <v>57</v>
      </c>
      <c r="G26" s="84">
        <f>'[12]АТО-1'!$E28+[11]Шаблон!$D27</f>
        <v>50</v>
      </c>
      <c r="H26" s="57">
        <f t="shared" si="1"/>
        <v>87.719298245614027</v>
      </c>
      <c r="I26" s="84">
        <f>'[7]6'!L26</f>
        <v>3</v>
      </c>
      <c r="J26" s="84">
        <f>'[12]АТО-1'!$J28</f>
        <v>2</v>
      </c>
      <c r="K26" s="57">
        <f t="shared" si="2"/>
        <v>66.666666666666657</v>
      </c>
      <c r="L26" s="84">
        <f>'[7]6'!O26</f>
        <v>0</v>
      </c>
      <c r="M26" s="84">
        <f>'[12]АТО-1'!$N28+'[12]АТО-1'!$O28+[11]Шаблон!$G27</f>
        <v>6</v>
      </c>
      <c r="N26" s="57">
        <f t="shared" si="3"/>
        <v>0</v>
      </c>
      <c r="O26" s="84">
        <f>'[7]6'!R26</f>
        <v>195</v>
      </c>
      <c r="P26" s="46">
        <f>'[8]1'!$M29</f>
        <v>171</v>
      </c>
      <c r="Q26" s="57">
        <f t="shared" si="4"/>
        <v>87.692307692307693</v>
      </c>
      <c r="R26" s="46">
        <f>[11]Шаблон!$L27+'[12]АТО-1'!$P28</f>
        <v>34</v>
      </c>
      <c r="S26" s="84">
        <f>'[7]6'!V26</f>
        <v>116</v>
      </c>
      <c r="T26" s="46">
        <f>'[12]АТО-1'!$P28</f>
        <v>32</v>
      </c>
      <c r="U26" s="57">
        <f t="shared" si="5"/>
        <v>27.586206896551722</v>
      </c>
      <c r="V26" s="84">
        <f>'[7]6'!Y26</f>
        <v>96</v>
      </c>
      <c r="W26" s="46">
        <f>'[12]АТО-1'!$Q28</f>
        <v>29</v>
      </c>
      <c r="X26" s="57">
        <f t="shared" si="6"/>
        <v>30.208333333333332</v>
      </c>
      <c r="Y26" s="29"/>
      <c r="Z26" s="32"/>
    </row>
    <row r="27" spans="1:26" s="33" customFormat="1" ht="18" customHeight="1" x14ac:dyDescent="0.25">
      <c r="A27" s="52" t="s">
        <v>43</v>
      </c>
      <c r="B27" s="84">
        <f>[11]Шаблон!$L28+[11]Шаблон!$J28-[11]Шаблон!$K28+'[12]АТО-1'!$B29</f>
        <v>16</v>
      </c>
      <c r="C27" s="84">
        <f>'[7]6'!F27</f>
        <v>29</v>
      </c>
      <c r="D27" s="84">
        <f>'[12]АТО-1'!$B29</f>
        <v>15</v>
      </c>
      <c r="E27" s="57">
        <f t="shared" si="0"/>
        <v>51.724137931034484</v>
      </c>
      <c r="F27" s="84">
        <f>'[7]6'!I27</f>
        <v>7</v>
      </c>
      <c r="G27" s="84">
        <f>'[12]АТО-1'!$E29+[11]Шаблон!$D28</f>
        <v>7</v>
      </c>
      <c r="H27" s="57">
        <f t="shared" si="1"/>
        <v>100</v>
      </c>
      <c r="I27" s="84">
        <f>'[7]6'!L27</f>
        <v>0</v>
      </c>
      <c r="J27" s="84">
        <f>'[12]АТО-1'!$J29</f>
        <v>0</v>
      </c>
      <c r="K27" s="57">
        <f t="shared" si="2"/>
        <v>0</v>
      </c>
      <c r="L27" s="84">
        <f>'[7]6'!O27</f>
        <v>0</v>
      </c>
      <c r="M27" s="84">
        <f>'[12]АТО-1'!$N29+'[12]АТО-1'!$O29+[11]Шаблон!$G28</f>
        <v>0</v>
      </c>
      <c r="N27" s="57">
        <f t="shared" si="3"/>
        <v>0</v>
      </c>
      <c r="O27" s="84">
        <f>'[7]6'!R27</f>
        <v>27</v>
      </c>
      <c r="P27" s="46">
        <f>'[8]1'!$M30</f>
        <v>15</v>
      </c>
      <c r="Q27" s="57">
        <f t="shared" si="4"/>
        <v>55.555555555555557</v>
      </c>
      <c r="R27" s="46">
        <f>[11]Шаблон!$L28+'[12]АТО-1'!$P29</f>
        <v>1</v>
      </c>
      <c r="S27" s="84">
        <f>'[7]6'!V27</f>
        <v>14</v>
      </c>
      <c r="T27" s="46">
        <f>'[12]АТО-1'!$P29</f>
        <v>0</v>
      </c>
      <c r="U27" s="57">
        <f t="shared" si="5"/>
        <v>0</v>
      </c>
      <c r="V27" s="84">
        <f>'[7]6'!Y27</f>
        <v>13</v>
      </c>
      <c r="W27" s="46">
        <f>'[12]АТО-1'!$Q29</f>
        <v>0</v>
      </c>
      <c r="X27" s="57">
        <f t="shared" si="6"/>
        <v>0</v>
      </c>
      <c r="Y27" s="29"/>
      <c r="Z27" s="32"/>
    </row>
    <row r="28" spans="1:26" s="33" customFormat="1" ht="18" customHeight="1" x14ac:dyDescent="0.25">
      <c r="A28" s="54" t="s">
        <v>44</v>
      </c>
      <c r="B28" s="84">
        <f>[11]Шаблон!$L29+[11]Шаблон!$J29-[11]Шаблон!$K29+'[12]АТО-1'!$B30</f>
        <v>20</v>
      </c>
      <c r="C28" s="84">
        <f>'[7]6'!F28</f>
        <v>37</v>
      </c>
      <c r="D28" s="84">
        <f>'[12]АТО-1'!$B30</f>
        <v>20</v>
      </c>
      <c r="E28" s="57">
        <f t="shared" si="0"/>
        <v>54.054054054054056</v>
      </c>
      <c r="F28" s="84">
        <f>'[7]6'!I28</f>
        <v>5</v>
      </c>
      <c r="G28" s="84">
        <f>'[12]АТО-1'!$E30+[11]Шаблон!$D29</f>
        <v>4</v>
      </c>
      <c r="H28" s="57">
        <f t="shared" si="1"/>
        <v>80</v>
      </c>
      <c r="I28" s="84">
        <f>'[7]6'!L28</f>
        <v>1</v>
      </c>
      <c r="J28" s="84">
        <f>'[12]АТО-1'!$J30</f>
        <v>0</v>
      </c>
      <c r="K28" s="57">
        <f t="shared" si="2"/>
        <v>0</v>
      </c>
      <c r="L28" s="84">
        <f>'[7]6'!O28</f>
        <v>0</v>
      </c>
      <c r="M28" s="84">
        <f>'[12]АТО-1'!$N30+'[12]АТО-1'!$O30+[11]Шаблон!$G29</f>
        <v>0</v>
      </c>
      <c r="N28" s="57">
        <f t="shared" si="3"/>
        <v>0</v>
      </c>
      <c r="O28" s="84">
        <f>'[7]6'!R28</f>
        <v>37</v>
      </c>
      <c r="P28" s="46">
        <f>'[8]1'!$M31</f>
        <v>20</v>
      </c>
      <c r="Q28" s="57">
        <f t="shared" si="4"/>
        <v>54.054054054054056</v>
      </c>
      <c r="R28" s="46">
        <f>[11]Шаблон!$L29+'[12]АТО-1'!$P30</f>
        <v>1</v>
      </c>
      <c r="S28" s="84">
        <f>'[7]6'!V28</f>
        <v>16</v>
      </c>
      <c r="T28" s="46">
        <f>'[12]АТО-1'!$P30</f>
        <v>1</v>
      </c>
      <c r="U28" s="57">
        <f t="shared" si="5"/>
        <v>6.25</v>
      </c>
      <c r="V28" s="84">
        <f>'[7]6'!Y28</f>
        <v>15</v>
      </c>
      <c r="W28" s="46">
        <f>'[12]АТО-1'!$Q30</f>
        <v>1</v>
      </c>
      <c r="X28" s="57">
        <f t="shared" si="6"/>
        <v>6.666666666666667</v>
      </c>
      <c r="Y28" s="29"/>
      <c r="Z28" s="32"/>
    </row>
    <row r="29" spans="1:26" ht="54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06" t="s">
        <v>75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B1:K1"/>
    <mergeCell ref="V4:V5"/>
    <mergeCell ref="W4:W5"/>
    <mergeCell ref="X4:X5"/>
    <mergeCell ref="R4:R5"/>
    <mergeCell ref="S4:S5"/>
    <mergeCell ref="T4:T5"/>
    <mergeCell ref="U4:U5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</mergeCells>
  <pageMargins left="0.31496062992125984" right="0.31496062992125984" top="0.35433070866141736" bottom="0.35433070866141736" header="0.31496062992125984" footer="0.31496062992125984"/>
  <pageSetup paperSize="9" scale="95" orientation="landscape" r:id="rId1"/>
  <colBreaks count="1" manualBreakCount="1">
    <brk id="11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B14" sqref="B14:C15"/>
    </sheetView>
  </sheetViews>
  <sheetFormatPr defaultColWidth="8" defaultRowHeight="12.75" x14ac:dyDescent="0.2"/>
  <cols>
    <col min="1" max="1" width="60.85546875" style="2" customWidth="1"/>
    <col min="2" max="2" width="35.85546875" style="2" customWidth="1"/>
    <col min="3" max="3" width="32.5703125" style="2" customWidth="1"/>
    <col min="4" max="4" width="13.85546875" style="2" customWidth="1"/>
    <col min="5" max="5" width="14.42578125" style="2" customWidth="1"/>
    <col min="6" max="16384" width="8" style="2"/>
  </cols>
  <sheetData>
    <row r="1" spans="1:11" ht="67.5" customHeight="1" x14ac:dyDescent="0.2">
      <c r="A1" s="94" t="s">
        <v>47</v>
      </c>
      <c r="B1" s="94"/>
      <c r="C1" s="94"/>
      <c r="D1" s="94"/>
      <c r="E1" s="94"/>
    </row>
    <row r="2" spans="1:11" ht="20.25" customHeight="1" x14ac:dyDescent="0.2">
      <c r="A2" s="121" t="s">
        <v>18</v>
      </c>
      <c r="B2" s="121"/>
      <c r="C2" s="121"/>
      <c r="D2" s="121"/>
      <c r="E2" s="121"/>
    </row>
    <row r="3" spans="1:11" s="3" customFormat="1" ht="23.25" customHeight="1" x14ac:dyDescent="0.25">
      <c r="A3" s="99" t="s">
        <v>0</v>
      </c>
      <c r="B3" s="95" t="s">
        <v>81</v>
      </c>
      <c r="C3" s="95" t="s">
        <v>82</v>
      </c>
      <c r="D3" s="97" t="s">
        <v>1</v>
      </c>
      <c r="E3" s="98"/>
    </row>
    <row r="4" spans="1:11" s="3" customFormat="1" ht="28.5" customHeight="1" x14ac:dyDescent="0.25">
      <c r="A4" s="100"/>
      <c r="B4" s="96"/>
      <c r="C4" s="96"/>
      <c r="D4" s="4" t="s">
        <v>2</v>
      </c>
      <c r="E4" s="5" t="s">
        <v>56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24" customHeight="1" x14ac:dyDescent="0.25">
      <c r="A6" s="9" t="s">
        <v>49</v>
      </c>
      <c r="B6" s="59" t="s">
        <v>72</v>
      </c>
      <c r="C6" s="58">
        <f>'8'!B7</f>
        <v>676</v>
      </c>
      <c r="D6" s="89" t="s">
        <v>76</v>
      </c>
      <c r="E6" s="89" t="s">
        <v>76</v>
      </c>
      <c r="K6" s="11"/>
    </row>
    <row r="7" spans="1:11" s="3" customFormat="1" ht="31.5" customHeight="1" x14ac:dyDescent="0.25">
      <c r="A7" s="9" t="s">
        <v>50</v>
      </c>
      <c r="B7" s="58">
        <f>'8'!C7</f>
        <v>149</v>
      </c>
      <c r="C7" s="58">
        <f>'8'!D7</f>
        <v>647</v>
      </c>
      <c r="D7" s="55">
        <f t="shared" ref="D7:D11" si="0">IF(B7=0,0,C7/B7)*100</f>
        <v>434.2281879194631</v>
      </c>
      <c r="E7" s="49">
        <f t="shared" ref="E7:E11" si="1">C7-B7</f>
        <v>498</v>
      </c>
      <c r="K7" s="11"/>
    </row>
    <row r="8" spans="1:11" s="3" customFormat="1" ht="54.75" customHeight="1" x14ac:dyDescent="0.25">
      <c r="A8" s="12" t="s">
        <v>51</v>
      </c>
      <c r="B8" s="58">
        <f>'8'!F7</f>
        <v>42</v>
      </c>
      <c r="C8" s="58">
        <f>'8'!G7</f>
        <v>104</v>
      </c>
      <c r="D8" s="55">
        <f t="shared" si="0"/>
        <v>247.61904761904762</v>
      </c>
      <c r="E8" s="49">
        <f t="shared" si="1"/>
        <v>62</v>
      </c>
      <c r="K8" s="11"/>
    </row>
    <row r="9" spans="1:11" s="3" customFormat="1" ht="35.25" customHeight="1" x14ac:dyDescent="0.25">
      <c r="A9" s="13" t="s">
        <v>52</v>
      </c>
      <c r="B9" s="58">
        <f>'8'!I7</f>
        <v>6</v>
      </c>
      <c r="C9" s="58">
        <f>'8'!J7</f>
        <v>5</v>
      </c>
      <c r="D9" s="55">
        <f t="shared" si="0"/>
        <v>83.333333333333343</v>
      </c>
      <c r="E9" s="49">
        <f t="shared" si="1"/>
        <v>-1</v>
      </c>
      <c r="K9" s="11"/>
    </row>
    <row r="10" spans="1:11" s="3" customFormat="1" ht="45.75" customHeight="1" x14ac:dyDescent="0.25">
      <c r="A10" s="13" t="s">
        <v>16</v>
      </c>
      <c r="B10" s="58">
        <f>'8'!L7</f>
        <v>5</v>
      </c>
      <c r="C10" s="58">
        <f>'8'!M7</f>
        <v>10</v>
      </c>
      <c r="D10" s="55">
        <f t="shared" si="0"/>
        <v>200</v>
      </c>
      <c r="E10" s="49">
        <f t="shared" si="1"/>
        <v>5</v>
      </c>
      <c r="K10" s="11"/>
    </row>
    <row r="11" spans="1:11" s="3" customFormat="1" ht="55.5" customHeight="1" x14ac:dyDescent="0.25">
      <c r="A11" s="13" t="s">
        <v>53</v>
      </c>
      <c r="B11" s="58">
        <f>'8'!O7</f>
        <v>120</v>
      </c>
      <c r="C11" s="58">
        <f>'8'!P7</f>
        <v>627</v>
      </c>
      <c r="D11" s="55">
        <f t="shared" si="0"/>
        <v>522.5</v>
      </c>
      <c r="E11" s="49">
        <f t="shared" si="1"/>
        <v>507</v>
      </c>
      <c r="K11" s="11"/>
    </row>
    <row r="12" spans="1:11" s="3" customFormat="1" ht="12.75" customHeight="1" x14ac:dyDescent="0.25">
      <c r="A12" s="101" t="s">
        <v>4</v>
      </c>
      <c r="B12" s="102"/>
      <c r="C12" s="102"/>
      <c r="D12" s="102"/>
      <c r="E12" s="102"/>
      <c r="K12" s="11"/>
    </row>
    <row r="13" spans="1:11" s="3" customFormat="1" ht="12.75" customHeight="1" x14ac:dyDescent="0.25">
      <c r="A13" s="103"/>
      <c r="B13" s="104"/>
      <c r="C13" s="104"/>
      <c r="D13" s="104"/>
      <c r="E13" s="104"/>
      <c r="K13" s="11"/>
    </row>
    <row r="14" spans="1:11" s="3" customFormat="1" ht="20.25" customHeight="1" x14ac:dyDescent="0.25">
      <c r="A14" s="99" t="s">
        <v>0</v>
      </c>
      <c r="B14" s="105" t="s">
        <v>83</v>
      </c>
      <c r="C14" s="105" t="s">
        <v>84</v>
      </c>
      <c r="D14" s="97" t="s">
        <v>1</v>
      </c>
      <c r="E14" s="98"/>
      <c r="K14" s="11"/>
    </row>
    <row r="15" spans="1:11" ht="35.25" customHeight="1" x14ac:dyDescent="0.2">
      <c r="A15" s="100"/>
      <c r="B15" s="105"/>
      <c r="C15" s="105"/>
      <c r="D15" s="4" t="s">
        <v>2</v>
      </c>
      <c r="E15" s="5" t="s">
        <v>56</v>
      </c>
      <c r="K15" s="11"/>
    </row>
    <row r="16" spans="1:11" ht="24" customHeight="1" x14ac:dyDescent="0.2">
      <c r="A16" s="9" t="s">
        <v>71</v>
      </c>
      <c r="B16" s="59" t="s">
        <v>72</v>
      </c>
      <c r="C16" s="59">
        <f>'8'!R7</f>
        <v>349</v>
      </c>
      <c r="D16" s="89" t="s">
        <v>76</v>
      </c>
      <c r="E16" s="89" t="s">
        <v>76</v>
      </c>
      <c r="K16" s="11"/>
    </row>
    <row r="17" spans="1:11" ht="25.5" customHeight="1" x14ac:dyDescent="0.2">
      <c r="A17" s="1" t="s">
        <v>50</v>
      </c>
      <c r="B17" s="59">
        <f>'8'!S7</f>
        <v>42</v>
      </c>
      <c r="C17" s="59">
        <f>'8'!T7</f>
        <v>342</v>
      </c>
      <c r="D17" s="48">
        <f t="shared" ref="D17:D18" si="2">C17/B17%</f>
        <v>814.28571428571433</v>
      </c>
      <c r="E17" s="49">
        <f t="shared" ref="E17:E18" si="3">C17-B17</f>
        <v>300</v>
      </c>
      <c r="K17" s="11"/>
    </row>
    <row r="18" spans="1:11" ht="33.75" customHeight="1" x14ac:dyDescent="0.2">
      <c r="A18" s="1" t="s">
        <v>54</v>
      </c>
      <c r="B18" s="59">
        <f>'8'!V7</f>
        <v>24</v>
      </c>
      <c r="C18" s="59">
        <f>'8'!W7</f>
        <v>305</v>
      </c>
      <c r="D18" s="48">
        <f t="shared" si="2"/>
        <v>1270.8333333333335</v>
      </c>
      <c r="E18" s="49">
        <f t="shared" si="3"/>
        <v>281</v>
      </c>
      <c r="K18" s="11"/>
    </row>
    <row r="19" spans="1:11" ht="62.25" customHeight="1" x14ac:dyDescent="0.2">
      <c r="A19" s="93" t="s">
        <v>73</v>
      </c>
      <c r="B19" s="93"/>
      <c r="C19" s="93"/>
      <c r="D19" s="93"/>
      <c r="E19" s="93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84"/>
  <sheetViews>
    <sheetView view="pageBreakPreview" zoomScale="87" zoomScaleNormal="75" zoomScaleSheetLayoutView="87" workbookViewId="0">
      <pane xSplit="1" ySplit="6" topLeftCell="H7" activePane="bottomRight" state="frozen"/>
      <selection activeCell="D8" sqref="D8"/>
      <selection pane="topRight" activeCell="D8" sqref="D8"/>
      <selection pane="bottomLeft" activeCell="D8" sqref="D8"/>
      <selection pane="bottomRight" activeCell="V8" sqref="V8:V28"/>
    </sheetView>
  </sheetViews>
  <sheetFormatPr defaultRowHeight="14.25" x14ac:dyDescent="0.2"/>
  <cols>
    <col min="1" max="1" width="31.28515625" style="37" customWidth="1"/>
    <col min="2" max="2" width="15" style="37" customWidth="1"/>
    <col min="3" max="3" width="9.85546875" style="37" customWidth="1"/>
    <col min="4" max="4" width="10.42578125" style="37" customWidth="1"/>
    <col min="5" max="5" width="7.42578125" style="37" customWidth="1"/>
    <col min="6" max="6" width="12.140625" style="37" customWidth="1"/>
    <col min="7" max="7" width="10.42578125" style="37" customWidth="1"/>
    <col min="8" max="8" width="9" style="37" customWidth="1"/>
    <col min="9" max="9" width="11.42578125" style="37" customWidth="1"/>
    <col min="10" max="10" width="11.5703125" style="37" customWidth="1"/>
    <col min="11" max="11" width="10.28515625" style="37" customWidth="1"/>
    <col min="12" max="12" width="8.5703125" style="37" customWidth="1"/>
    <col min="13" max="13" width="7.140625" style="37" customWidth="1"/>
    <col min="14" max="14" width="8.140625" style="37" customWidth="1"/>
    <col min="15" max="15" width="7.5703125" style="37" customWidth="1"/>
    <col min="16" max="16" width="8" style="37" customWidth="1"/>
    <col min="17" max="17" width="8.140625" style="37" customWidth="1"/>
    <col min="18" max="18" width="13.28515625" style="37" customWidth="1"/>
    <col min="19" max="19" width="8.28515625" style="37" customWidth="1"/>
    <col min="20" max="20" width="7.28515625" style="37" customWidth="1"/>
    <col min="21" max="21" width="8.28515625" style="37" customWidth="1"/>
    <col min="22" max="22" width="8" style="37" customWidth="1"/>
    <col min="23" max="23" width="7.85546875" style="37" customWidth="1"/>
    <col min="24" max="16384" width="9.140625" style="37"/>
  </cols>
  <sheetData>
    <row r="1" spans="1:28" s="22" customFormat="1" ht="55.5" customHeight="1" x14ac:dyDescent="0.35">
      <c r="B1" s="122" t="s">
        <v>88</v>
      </c>
      <c r="C1" s="113"/>
      <c r="D1" s="113"/>
      <c r="E1" s="113"/>
      <c r="F1" s="113"/>
      <c r="G1" s="113"/>
      <c r="H1" s="113"/>
      <c r="I1" s="113"/>
      <c r="J1" s="113"/>
      <c r="K1" s="113"/>
      <c r="L1" s="21"/>
      <c r="M1" s="21"/>
      <c r="N1" s="21"/>
      <c r="O1" s="21"/>
      <c r="P1" s="21"/>
      <c r="Q1" s="21"/>
      <c r="R1" s="21"/>
      <c r="S1" s="21"/>
      <c r="T1" s="115"/>
      <c r="U1" s="115"/>
      <c r="V1" s="41"/>
      <c r="X1" s="47" t="s">
        <v>12</v>
      </c>
    </row>
    <row r="2" spans="1:28" s="25" customFormat="1" ht="13.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45" t="s">
        <v>5</v>
      </c>
      <c r="L2" s="45"/>
      <c r="M2" s="23"/>
      <c r="N2" s="23"/>
      <c r="O2" s="24"/>
      <c r="P2" s="24"/>
      <c r="Q2" s="24"/>
      <c r="R2" s="24"/>
      <c r="T2" s="107"/>
      <c r="U2" s="107"/>
      <c r="V2" s="114" t="s">
        <v>5</v>
      </c>
      <c r="W2" s="114"/>
    </row>
    <row r="3" spans="1:28" s="26" customFormat="1" ht="63.75" customHeight="1" x14ac:dyDescent="0.25">
      <c r="A3" s="108"/>
      <c r="B3" s="92" t="s">
        <v>80</v>
      </c>
      <c r="C3" s="109" t="s">
        <v>17</v>
      </c>
      <c r="D3" s="109"/>
      <c r="E3" s="109"/>
      <c r="F3" s="109" t="s">
        <v>57</v>
      </c>
      <c r="G3" s="109"/>
      <c r="H3" s="109"/>
      <c r="I3" s="109" t="s">
        <v>7</v>
      </c>
      <c r="J3" s="109"/>
      <c r="K3" s="109"/>
      <c r="L3" s="109" t="s">
        <v>8</v>
      </c>
      <c r="M3" s="109"/>
      <c r="N3" s="109"/>
      <c r="O3" s="116" t="s">
        <v>6</v>
      </c>
      <c r="P3" s="117"/>
      <c r="Q3" s="118"/>
      <c r="R3" s="88" t="s">
        <v>74</v>
      </c>
      <c r="S3" s="109" t="s">
        <v>9</v>
      </c>
      <c r="T3" s="109"/>
      <c r="U3" s="109"/>
      <c r="V3" s="109" t="s">
        <v>10</v>
      </c>
      <c r="W3" s="109"/>
      <c r="X3" s="109"/>
    </row>
    <row r="4" spans="1:28" s="27" customFormat="1" ht="14.25" customHeight="1" x14ac:dyDescent="0.25">
      <c r="A4" s="108"/>
      <c r="B4" s="110" t="s">
        <v>79</v>
      </c>
      <c r="C4" s="110" t="s">
        <v>22</v>
      </c>
      <c r="D4" s="110" t="s">
        <v>79</v>
      </c>
      <c r="E4" s="111" t="s">
        <v>2</v>
      </c>
      <c r="F4" s="110" t="s">
        <v>22</v>
      </c>
      <c r="G4" s="110" t="s">
        <v>79</v>
      </c>
      <c r="H4" s="111" t="s">
        <v>2</v>
      </c>
      <c r="I4" s="110" t="s">
        <v>22</v>
      </c>
      <c r="J4" s="110" t="s">
        <v>79</v>
      </c>
      <c r="K4" s="111" t="s">
        <v>2</v>
      </c>
      <c r="L4" s="110" t="s">
        <v>22</v>
      </c>
      <c r="M4" s="110" t="s">
        <v>79</v>
      </c>
      <c r="N4" s="111" t="s">
        <v>2</v>
      </c>
      <c r="O4" s="110" t="s">
        <v>22</v>
      </c>
      <c r="P4" s="110" t="s">
        <v>79</v>
      </c>
      <c r="Q4" s="111" t="s">
        <v>2</v>
      </c>
      <c r="R4" s="110" t="s">
        <v>79</v>
      </c>
      <c r="S4" s="110" t="s">
        <v>22</v>
      </c>
      <c r="T4" s="110" t="s">
        <v>79</v>
      </c>
      <c r="U4" s="111" t="s">
        <v>2</v>
      </c>
      <c r="V4" s="110" t="s">
        <v>22</v>
      </c>
      <c r="W4" s="110" t="s">
        <v>79</v>
      </c>
      <c r="X4" s="111" t="s">
        <v>2</v>
      </c>
    </row>
    <row r="5" spans="1:28" s="27" customFormat="1" ht="6" customHeight="1" x14ac:dyDescent="0.25">
      <c r="A5" s="108"/>
      <c r="B5" s="110"/>
      <c r="C5" s="110"/>
      <c r="D5" s="110"/>
      <c r="E5" s="111"/>
      <c r="F5" s="110"/>
      <c r="G5" s="110"/>
      <c r="H5" s="111"/>
      <c r="I5" s="110"/>
      <c r="J5" s="110"/>
      <c r="K5" s="111"/>
      <c r="L5" s="110"/>
      <c r="M5" s="110"/>
      <c r="N5" s="111"/>
      <c r="O5" s="110"/>
      <c r="P5" s="110"/>
      <c r="Q5" s="111"/>
      <c r="R5" s="110"/>
      <c r="S5" s="110"/>
      <c r="T5" s="110"/>
      <c r="U5" s="111"/>
      <c r="V5" s="110"/>
      <c r="W5" s="110"/>
      <c r="X5" s="111"/>
    </row>
    <row r="6" spans="1:28" s="44" customFormat="1" ht="11.25" customHeight="1" x14ac:dyDescent="0.2">
      <c r="A6" s="42" t="s">
        <v>3</v>
      </c>
      <c r="B6" s="43">
        <v>2</v>
      </c>
      <c r="C6" s="43">
        <v>4</v>
      </c>
      <c r="D6" s="43">
        <v>5</v>
      </c>
      <c r="E6" s="43">
        <v>6</v>
      </c>
      <c r="F6" s="43">
        <v>7</v>
      </c>
      <c r="G6" s="43">
        <v>8</v>
      </c>
      <c r="H6" s="43">
        <v>9</v>
      </c>
      <c r="I6" s="43">
        <v>10</v>
      </c>
      <c r="J6" s="43">
        <v>11</v>
      </c>
      <c r="K6" s="43">
        <v>12</v>
      </c>
      <c r="L6" s="43">
        <v>13</v>
      </c>
      <c r="M6" s="43">
        <v>14</v>
      </c>
      <c r="N6" s="43">
        <v>15</v>
      </c>
      <c r="O6" s="43">
        <v>16</v>
      </c>
      <c r="P6" s="43">
        <v>17</v>
      </c>
      <c r="Q6" s="43">
        <v>18</v>
      </c>
      <c r="R6" s="43">
        <v>20</v>
      </c>
      <c r="S6" s="43">
        <v>22</v>
      </c>
      <c r="T6" s="43">
        <v>23</v>
      </c>
      <c r="U6" s="43">
        <v>24</v>
      </c>
      <c r="V6" s="43">
        <v>25</v>
      </c>
      <c r="W6" s="43">
        <v>26</v>
      </c>
      <c r="X6" s="43">
        <v>27</v>
      </c>
    </row>
    <row r="7" spans="1:28" s="30" customFormat="1" ht="18" customHeight="1" x14ac:dyDescent="0.25">
      <c r="A7" s="50" t="s">
        <v>23</v>
      </c>
      <c r="B7" s="28">
        <f>SUM(B8:B28)</f>
        <v>676</v>
      </c>
      <c r="C7" s="28">
        <f>SUM(C8:C28)</f>
        <v>149</v>
      </c>
      <c r="D7" s="28">
        <f>SUM(D8:D28)</f>
        <v>647</v>
      </c>
      <c r="E7" s="56">
        <f>IF(C7=0,0,D7/C7)*100</f>
        <v>434.2281879194631</v>
      </c>
      <c r="F7" s="86">
        <f>SUM(F8:F28)</f>
        <v>42</v>
      </c>
      <c r="G7" s="28">
        <f>SUM(G8:G28)</f>
        <v>104</v>
      </c>
      <c r="H7" s="56">
        <f>IF(F7=0,0,G7/F7)*100</f>
        <v>247.61904761904762</v>
      </c>
      <c r="I7" s="28">
        <f>SUM(I8:I28)</f>
        <v>6</v>
      </c>
      <c r="J7" s="28">
        <f>SUM(J8:J28)</f>
        <v>5</v>
      </c>
      <c r="K7" s="56">
        <f>IF(I7=0,0,J7/I7)*100</f>
        <v>83.333333333333343</v>
      </c>
      <c r="L7" s="28">
        <f>SUM(L8:L28)</f>
        <v>5</v>
      </c>
      <c r="M7" s="28">
        <f>SUM(M8:M28)</f>
        <v>10</v>
      </c>
      <c r="N7" s="56">
        <f>IF(L7=0,0,M7/L7)*100</f>
        <v>200</v>
      </c>
      <c r="O7" s="28">
        <f>SUM(O8:O28)</f>
        <v>120</v>
      </c>
      <c r="P7" s="28">
        <f>SUM(P8:P28)</f>
        <v>627</v>
      </c>
      <c r="Q7" s="56">
        <f>IF(O7=0,0,P7/O7)*100</f>
        <v>522.5</v>
      </c>
      <c r="R7" s="28">
        <f>SUM(R8:R28)</f>
        <v>349</v>
      </c>
      <c r="S7" s="28">
        <f>SUM(S8:S28)</f>
        <v>42</v>
      </c>
      <c r="T7" s="28">
        <f>SUM(T8:T28)</f>
        <v>342</v>
      </c>
      <c r="U7" s="56">
        <f>IF(S7=0,0,T7/S7)*100</f>
        <v>814.28571428571422</v>
      </c>
      <c r="V7" s="28">
        <f>SUM(V8:V28)</f>
        <v>24</v>
      </c>
      <c r="W7" s="28">
        <f>SUM(W8:W28)</f>
        <v>305</v>
      </c>
      <c r="X7" s="56">
        <f>IF(V7=0,0,W7/V7)*100</f>
        <v>1270.8333333333335</v>
      </c>
      <c r="Y7" s="29"/>
      <c r="AB7" s="33"/>
    </row>
    <row r="8" spans="1:28" s="33" customFormat="1" ht="18" customHeight="1" x14ac:dyDescent="0.25">
      <c r="A8" s="51" t="s">
        <v>24</v>
      </c>
      <c r="B8" s="31">
        <f>[13]VPO7!$L9+[13]VPO7!$J9-[13]VPO7!$K9+[14]VPO1!$B10</f>
        <v>38</v>
      </c>
      <c r="C8" s="60">
        <f>'[7]8'!F8</f>
        <v>7</v>
      </c>
      <c r="D8" s="31">
        <f>[14]VPO1!$B10</f>
        <v>35</v>
      </c>
      <c r="E8" s="57">
        <f t="shared" ref="E8:E28" si="0">IF(C8=0,0,D8/C8)*100</f>
        <v>500</v>
      </c>
      <c r="F8" s="60">
        <f>'[7]8'!I8</f>
        <v>0</v>
      </c>
      <c r="G8" s="31">
        <f>[14]VPO1!$E10+[13]VPO7!$D9</f>
        <v>9</v>
      </c>
      <c r="H8" s="57">
        <f t="shared" ref="H8:H28" si="1">IF(F8=0,0,G8/F8)*100</f>
        <v>0</v>
      </c>
      <c r="I8" s="60">
        <f>'[7]8'!L8</f>
        <v>0</v>
      </c>
      <c r="J8" s="31">
        <f>[14]VPO1!$N10</f>
        <v>0</v>
      </c>
      <c r="K8" s="57">
        <f t="shared" ref="K8:K28" si="2">IF(I8=0,0,J8/I8)*100</f>
        <v>0</v>
      </c>
      <c r="L8" s="60">
        <f>'[7]8'!O8</f>
        <v>0</v>
      </c>
      <c r="M8" s="31">
        <f>[14]VPO1!$R10+[14]VPO1!$S10+[13]VPO7!$G9</f>
        <v>0</v>
      </c>
      <c r="N8" s="57">
        <f t="shared" ref="N8:N28" si="3">IF(L8=0,0,M8/L8)*100</f>
        <v>0</v>
      </c>
      <c r="O8" s="31">
        <f>'[7]8'!R8</f>
        <v>7</v>
      </c>
      <c r="P8" s="46">
        <f>'[8]1'!$L11</f>
        <v>35</v>
      </c>
      <c r="Q8" s="57">
        <f t="shared" ref="Q8:Q28" si="4">IF(O8=0,0,P8/O8)*100</f>
        <v>500</v>
      </c>
      <c r="R8" s="46">
        <f>[13]VPO7!$L9+[14]VPO1!$T10</f>
        <v>15</v>
      </c>
      <c r="S8" s="31">
        <f>'[7]8'!V8</f>
        <v>1</v>
      </c>
      <c r="T8" s="46">
        <f>[14]VPO1!$T10</f>
        <v>15</v>
      </c>
      <c r="U8" s="57">
        <f t="shared" ref="U8:U28" si="5">IF(S8=0,0,T8/S8)*100</f>
        <v>1500</v>
      </c>
      <c r="V8" s="31">
        <f>'[7]8'!Y8</f>
        <v>1</v>
      </c>
      <c r="W8" s="46">
        <f>[14]VPO1!$U10</f>
        <v>15</v>
      </c>
      <c r="X8" s="57">
        <f t="shared" ref="X8:X28" si="6">IF(V8=0,0,W8/V8)*100</f>
        <v>1500</v>
      </c>
      <c r="Y8" s="29"/>
      <c r="Z8" s="32"/>
    </row>
    <row r="9" spans="1:28" s="34" customFormat="1" ht="18" customHeight="1" x14ac:dyDescent="0.25">
      <c r="A9" s="52" t="s">
        <v>25</v>
      </c>
      <c r="B9" s="84">
        <f>[13]VPO7!$L10+[13]VPO7!$J10-[13]VPO7!$K10+[14]VPO1!$B11</f>
        <v>34</v>
      </c>
      <c r="C9" s="60">
        <f>'[7]8'!F9</f>
        <v>1</v>
      </c>
      <c r="D9" s="84">
        <f>[14]VPO1!$B11</f>
        <v>34</v>
      </c>
      <c r="E9" s="57">
        <f t="shared" si="0"/>
        <v>3400</v>
      </c>
      <c r="F9" s="60">
        <f>'[7]8'!I9</f>
        <v>0</v>
      </c>
      <c r="G9" s="84">
        <f>[14]VPO1!$E11+[13]VPO7!$D10</f>
        <v>3</v>
      </c>
      <c r="H9" s="57">
        <f t="shared" si="1"/>
        <v>0</v>
      </c>
      <c r="I9" s="60">
        <f>'[7]8'!L9</f>
        <v>0</v>
      </c>
      <c r="J9" s="84">
        <f>[14]VPO1!$N11</f>
        <v>0</v>
      </c>
      <c r="K9" s="57">
        <f t="shared" si="2"/>
        <v>0</v>
      </c>
      <c r="L9" s="60">
        <f>'[7]8'!O9</f>
        <v>0</v>
      </c>
      <c r="M9" s="84">
        <f>[14]VPO1!$R11+[14]VPO1!$S11+[13]VPO7!$G10</f>
        <v>1</v>
      </c>
      <c r="N9" s="57">
        <f t="shared" si="3"/>
        <v>0</v>
      </c>
      <c r="O9" s="84">
        <f>'[7]8'!R9</f>
        <v>1</v>
      </c>
      <c r="P9" s="46">
        <f>'[8]1'!$L12</f>
        <v>34</v>
      </c>
      <c r="Q9" s="57">
        <f t="shared" si="4"/>
        <v>3400</v>
      </c>
      <c r="R9" s="46">
        <f>[13]VPO7!$L10+[14]VPO1!$T11</f>
        <v>22</v>
      </c>
      <c r="S9" s="84">
        <f>'[7]8'!V9</f>
        <v>0</v>
      </c>
      <c r="T9" s="46">
        <f>[14]VPO1!$T11</f>
        <v>22</v>
      </c>
      <c r="U9" s="57">
        <f t="shared" si="5"/>
        <v>0</v>
      </c>
      <c r="V9" s="84">
        <f>'[7]8'!Y9</f>
        <v>0</v>
      </c>
      <c r="W9" s="46">
        <f>[14]VPO1!$U11</f>
        <v>22</v>
      </c>
      <c r="X9" s="57">
        <f t="shared" si="6"/>
        <v>0</v>
      </c>
      <c r="Y9" s="29"/>
      <c r="Z9" s="32"/>
    </row>
    <row r="10" spans="1:28" s="33" customFormat="1" ht="18" customHeight="1" x14ac:dyDescent="0.25">
      <c r="A10" s="52" t="s">
        <v>26</v>
      </c>
      <c r="B10" s="84">
        <f>[13]VPO7!$L11+[13]VPO7!$J11-[13]VPO7!$K11+[14]VPO1!$B12</f>
        <v>28</v>
      </c>
      <c r="C10" s="60">
        <f>'[7]8'!F10</f>
        <v>2</v>
      </c>
      <c r="D10" s="84">
        <f>[14]VPO1!$B12</f>
        <v>27</v>
      </c>
      <c r="E10" s="57">
        <f t="shared" si="0"/>
        <v>1350</v>
      </c>
      <c r="F10" s="60">
        <f>'[7]8'!I10</f>
        <v>2</v>
      </c>
      <c r="G10" s="84">
        <f>[14]VPO1!$E12+[13]VPO7!$D11</f>
        <v>2</v>
      </c>
      <c r="H10" s="57">
        <f t="shared" si="1"/>
        <v>100</v>
      </c>
      <c r="I10" s="60">
        <f>'[7]8'!L10</f>
        <v>0</v>
      </c>
      <c r="J10" s="84">
        <f>[14]VPO1!$N12</f>
        <v>0</v>
      </c>
      <c r="K10" s="57">
        <f t="shared" si="2"/>
        <v>0</v>
      </c>
      <c r="L10" s="60">
        <f>'[7]8'!O10</f>
        <v>0</v>
      </c>
      <c r="M10" s="84">
        <f>[14]VPO1!$R12+[14]VPO1!$S12+[13]VPO7!$G11</f>
        <v>1</v>
      </c>
      <c r="N10" s="57">
        <f t="shared" si="3"/>
        <v>0</v>
      </c>
      <c r="O10" s="84">
        <f>'[7]8'!R10</f>
        <v>2</v>
      </c>
      <c r="P10" s="46">
        <f>'[8]1'!$L13</f>
        <v>26</v>
      </c>
      <c r="Q10" s="57">
        <f t="shared" si="4"/>
        <v>1300</v>
      </c>
      <c r="R10" s="46">
        <f>[13]VPO7!$L11+[14]VPO1!$T12</f>
        <v>14</v>
      </c>
      <c r="S10" s="84">
        <f>'[7]8'!V10</f>
        <v>0</v>
      </c>
      <c r="T10" s="46">
        <f>[14]VPO1!$T12</f>
        <v>14</v>
      </c>
      <c r="U10" s="57">
        <f t="shared" si="5"/>
        <v>0</v>
      </c>
      <c r="V10" s="84">
        <f>'[7]8'!Y10</f>
        <v>0</v>
      </c>
      <c r="W10" s="46">
        <f>[14]VPO1!$U12</f>
        <v>14</v>
      </c>
      <c r="X10" s="57">
        <f t="shared" si="6"/>
        <v>0</v>
      </c>
      <c r="Y10" s="29"/>
      <c r="Z10" s="32"/>
    </row>
    <row r="11" spans="1:28" s="33" customFormat="1" ht="18" customHeight="1" x14ac:dyDescent="0.25">
      <c r="A11" s="52" t="s">
        <v>27</v>
      </c>
      <c r="B11" s="84">
        <f>[13]VPO7!$L12+[13]VPO7!$J12-[13]VPO7!$K12+[14]VPO1!$B13</f>
        <v>11</v>
      </c>
      <c r="C11" s="60">
        <f>'[7]8'!F11</f>
        <v>3</v>
      </c>
      <c r="D11" s="84">
        <f>[14]VPO1!$B13</f>
        <v>11</v>
      </c>
      <c r="E11" s="57">
        <f t="shared" si="0"/>
        <v>366.66666666666663</v>
      </c>
      <c r="F11" s="60">
        <f>'[7]8'!I11</f>
        <v>0</v>
      </c>
      <c r="G11" s="84">
        <f>[14]VPO1!$E13+[13]VPO7!$D12</f>
        <v>3</v>
      </c>
      <c r="H11" s="57">
        <f t="shared" si="1"/>
        <v>0</v>
      </c>
      <c r="I11" s="60">
        <f>'[7]8'!L11</f>
        <v>0</v>
      </c>
      <c r="J11" s="84">
        <f>[14]VPO1!$N13</f>
        <v>1</v>
      </c>
      <c r="K11" s="57">
        <f t="shared" si="2"/>
        <v>0</v>
      </c>
      <c r="L11" s="60">
        <f>'[7]8'!O11</f>
        <v>0</v>
      </c>
      <c r="M11" s="84">
        <f>[14]VPO1!$R13+[14]VPO1!$S13+[13]VPO7!$G12</f>
        <v>0</v>
      </c>
      <c r="N11" s="57">
        <f t="shared" si="3"/>
        <v>0</v>
      </c>
      <c r="O11" s="84">
        <f>'[7]8'!R11</f>
        <v>2</v>
      </c>
      <c r="P11" s="46">
        <f>'[8]1'!$L14</f>
        <v>11</v>
      </c>
      <c r="Q11" s="57">
        <f t="shared" si="4"/>
        <v>550</v>
      </c>
      <c r="R11" s="46">
        <f>[13]VPO7!$L12+[14]VPO1!$T13</f>
        <v>4</v>
      </c>
      <c r="S11" s="84">
        <f>'[7]8'!V11</f>
        <v>1</v>
      </c>
      <c r="T11" s="46">
        <f>[14]VPO1!$T13</f>
        <v>4</v>
      </c>
      <c r="U11" s="57">
        <f t="shared" si="5"/>
        <v>400</v>
      </c>
      <c r="V11" s="84">
        <f>'[7]8'!Y11</f>
        <v>0</v>
      </c>
      <c r="W11" s="46">
        <f>[14]VPO1!$U13</f>
        <v>4</v>
      </c>
      <c r="X11" s="57">
        <f t="shared" si="6"/>
        <v>0</v>
      </c>
      <c r="Y11" s="29"/>
      <c r="Z11" s="32"/>
    </row>
    <row r="12" spans="1:28" s="33" customFormat="1" ht="18" customHeight="1" x14ac:dyDescent="0.25">
      <c r="A12" s="52" t="s">
        <v>28</v>
      </c>
      <c r="B12" s="84">
        <f>[13]VPO7!$L13+[13]VPO7!$J13-[13]VPO7!$K13+[14]VPO1!$B14</f>
        <v>30</v>
      </c>
      <c r="C12" s="60">
        <f>'[7]8'!F12</f>
        <v>6</v>
      </c>
      <c r="D12" s="84">
        <f>[14]VPO1!$B14</f>
        <v>30</v>
      </c>
      <c r="E12" s="57">
        <f t="shared" si="0"/>
        <v>500</v>
      </c>
      <c r="F12" s="60">
        <f>'[7]8'!I12</f>
        <v>0</v>
      </c>
      <c r="G12" s="84">
        <f>[14]VPO1!$E14+[13]VPO7!$D13</f>
        <v>4</v>
      </c>
      <c r="H12" s="57">
        <f t="shared" si="1"/>
        <v>0</v>
      </c>
      <c r="I12" s="60">
        <f>'[7]8'!L12</f>
        <v>0</v>
      </c>
      <c r="J12" s="84">
        <f>[14]VPO1!$N14</f>
        <v>0</v>
      </c>
      <c r="K12" s="57">
        <f t="shared" si="2"/>
        <v>0</v>
      </c>
      <c r="L12" s="60">
        <f>'[7]8'!O12</f>
        <v>1</v>
      </c>
      <c r="M12" s="84">
        <f>[14]VPO1!$R14+[14]VPO1!$S14+[13]VPO7!$G13</f>
        <v>0</v>
      </c>
      <c r="N12" s="57">
        <f t="shared" si="3"/>
        <v>0</v>
      </c>
      <c r="O12" s="84">
        <f>'[7]8'!R12</f>
        <v>6</v>
      </c>
      <c r="P12" s="46">
        <f>'[8]1'!$L15</f>
        <v>30</v>
      </c>
      <c r="Q12" s="57">
        <f t="shared" si="4"/>
        <v>500</v>
      </c>
      <c r="R12" s="46">
        <f>[13]VPO7!$L13+[14]VPO1!$T14</f>
        <v>14</v>
      </c>
      <c r="S12" s="84">
        <f>'[7]8'!V12</f>
        <v>3</v>
      </c>
      <c r="T12" s="46">
        <f>[14]VPO1!$T14</f>
        <v>14</v>
      </c>
      <c r="U12" s="57">
        <f t="shared" si="5"/>
        <v>466.66666666666669</v>
      </c>
      <c r="V12" s="84">
        <f>'[7]8'!Y12</f>
        <v>3</v>
      </c>
      <c r="W12" s="46">
        <f>[14]VPO1!$U14</f>
        <v>13</v>
      </c>
      <c r="X12" s="57">
        <f t="shared" si="6"/>
        <v>433.33333333333331</v>
      </c>
      <c r="Y12" s="29"/>
      <c r="Z12" s="32"/>
    </row>
    <row r="13" spans="1:28" s="33" customFormat="1" ht="18" customHeight="1" x14ac:dyDescent="0.25">
      <c r="A13" s="52" t="s">
        <v>29</v>
      </c>
      <c r="B13" s="84">
        <f>[13]VPO7!$L14+[13]VPO7!$J14-[13]VPO7!$K14+[14]VPO1!$B15</f>
        <v>32</v>
      </c>
      <c r="C13" s="60">
        <f>'[7]8'!F13</f>
        <v>5</v>
      </c>
      <c r="D13" s="84">
        <f>[14]VPO1!$B15</f>
        <v>32</v>
      </c>
      <c r="E13" s="57">
        <f t="shared" si="0"/>
        <v>640</v>
      </c>
      <c r="F13" s="60">
        <f>'[7]8'!I13</f>
        <v>0</v>
      </c>
      <c r="G13" s="84">
        <f>[14]VPO1!$E15+[13]VPO7!$D14</f>
        <v>1</v>
      </c>
      <c r="H13" s="57">
        <f t="shared" si="1"/>
        <v>0</v>
      </c>
      <c r="I13" s="60">
        <f>'[7]8'!L13</f>
        <v>0</v>
      </c>
      <c r="J13" s="84">
        <f>[14]VPO1!$N15</f>
        <v>0</v>
      </c>
      <c r="K13" s="57">
        <f t="shared" si="2"/>
        <v>0</v>
      </c>
      <c r="L13" s="60">
        <f>'[7]8'!O13</f>
        <v>0</v>
      </c>
      <c r="M13" s="84">
        <f>[14]VPO1!$R15+[14]VPO1!$S15+[13]VPO7!$G14</f>
        <v>0</v>
      </c>
      <c r="N13" s="57">
        <f t="shared" si="3"/>
        <v>0</v>
      </c>
      <c r="O13" s="84">
        <f>'[7]8'!R13</f>
        <v>5</v>
      </c>
      <c r="P13" s="46">
        <f>'[8]1'!$L16</f>
        <v>30</v>
      </c>
      <c r="Q13" s="57">
        <f t="shared" si="4"/>
        <v>600</v>
      </c>
      <c r="R13" s="46">
        <f>[13]VPO7!$L14+[14]VPO1!$T15</f>
        <v>22</v>
      </c>
      <c r="S13" s="84">
        <f>'[7]8'!V13</f>
        <v>2</v>
      </c>
      <c r="T13" s="46">
        <f>[14]VPO1!$T15</f>
        <v>22</v>
      </c>
      <c r="U13" s="57">
        <f t="shared" si="5"/>
        <v>1100</v>
      </c>
      <c r="V13" s="84">
        <f>'[7]8'!Y13</f>
        <v>2</v>
      </c>
      <c r="W13" s="46">
        <f>[14]VPO1!$U15</f>
        <v>19</v>
      </c>
      <c r="X13" s="57">
        <f t="shared" si="6"/>
        <v>950</v>
      </c>
      <c r="Y13" s="29"/>
      <c r="Z13" s="32"/>
    </row>
    <row r="14" spans="1:28" s="33" customFormat="1" ht="18" customHeight="1" x14ac:dyDescent="0.25">
      <c r="A14" s="52" t="s">
        <v>30</v>
      </c>
      <c r="B14" s="84">
        <f>[13]VPO7!$L15+[13]VPO7!$J15-[13]VPO7!$K15+[14]VPO1!$B16</f>
        <v>25</v>
      </c>
      <c r="C14" s="60">
        <f>'[7]8'!F14</f>
        <v>4</v>
      </c>
      <c r="D14" s="84">
        <f>[14]VPO1!$B16</f>
        <v>25</v>
      </c>
      <c r="E14" s="57">
        <f t="shared" si="0"/>
        <v>625</v>
      </c>
      <c r="F14" s="60">
        <f>'[7]8'!I14</f>
        <v>0</v>
      </c>
      <c r="G14" s="84">
        <f>[14]VPO1!$E16+[13]VPO7!$D15</f>
        <v>3</v>
      </c>
      <c r="H14" s="57">
        <f t="shared" si="1"/>
        <v>0</v>
      </c>
      <c r="I14" s="60">
        <f>'[7]8'!L14</f>
        <v>0</v>
      </c>
      <c r="J14" s="84">
        <f>[14]VPO1!$N16</f>
        <v>0</v>
      </c>
      <c r="K14" s="57">
        <f t="shared" si="2"/>
        <v>0</v>
      </c>
      <c r="L14" s="60">
        <f>'[7]8'!O14</f>
        <v>0</v>
      </c>
      <c r="M14" s="84">
        <f>[14]VPO1!$R16+[14]VPO1!$S16+[13]VPO7!$G15</f>
        <v>0</v>
      </c>
      <c r="N14" s="57">
        <f t="shared" si="3"/>
        <v>0</v>
      </c>
      <c r="O14" s="84">
        <f>'[7]8'!R14</f>
        <v>3</v>
      </c>
      <c r="P14" s="46">
        <f>'[8]1'!$L17</f>
        <v>24</v>
      </c>
      <c r="Q14" s="57">
        <f t="shared" si="4"/>
        <v>800</v>
      </c>
      <c r="R14" s="46">
        <f>[13]VPO7!$L15+[14]VPO1!$T16</f>
        <v>17</v>
      </c>
      <c r="S14" s="84">
        <f>'[7]8'!V14</f>
        <v>2</v>
      </c>
      <c r="T14" s="46">
        <f>[14]VPO1!$T16</f>
        <v>17</v>
      </c>
      <c r="U14" s="57">
        <f t="shared" si="5"/>
        <v>850</v>
      </c>
      <c r="V14" s="84">
        <f>'[7]8'!Y14</f>
        <v>2</v>
      </c>
      <c r="W14" s="46">
        <f>[14]VPO1!$U16</f>
        <v>16</v>
      </c>
      <c r="X14" s="57">
        <f t="shared" si="6"/>
        <v>800</v>
      </c>
      <c r="Y14" s="29"/>
      <c r="Z14" s="32"/>
    </row>
    <row r="15" spans="1:28" s="33" customFormat="1" ht="18" customHeight="1" x14ac:dyDescent="0.25">
      <c r="A15" s="52" t="s">
        <v>31</v>
      </c>
      <c r="B15" s="84">
        <f>[13]VPO7!$L16+[13]VPO7!$J16-[13]VPO7!$K16+[14]VPO1!$B17</f>
        <v>12</v>
      </c>
      <c r="C15" s="60">
        <f>'[7]8'!F15</f>
        <v>1</v>
      </c>
      <c r="D15" s="84">
        <f>[14]VPO1!$B17</f>
        <v>12</v>
      </c>
      <c r="E15" s="57">
        <f t="shared" si="0"/>
        <v>1200</v>
      </c>
      <c r="F15" s="60">
        <f>'[7]8'!I15</f>
        <v>1</v>
      </c>
      <c r="G15" s="84">
        <f>[14]VPO1!$E17+[13]VPO7!$D16</f>
        <v>3</v>
      </c>
      <c r="H15" s="57">
        <f t="shared" si="1"/>
        <v>300</v>
      </c>
      <c r="I15" s="60">
        <f>'[7]8'!L15</f>
        <v>0</v>
      </c>
      <c r="J15" s="84">
        <f>[14]VPO1!$N17</f>
        <v>0</v>
      </c>
      <c r="K15" s="57">
        <f t="shared" si="2"/>
        <v>0</v>
      </c>
      <c r="L15" s="60">
        <f>'[7]8'!O15</f>
        <v>0</v>
      </c>
      <c r="M15" s="84">
        <f>[14]VPO1!$R17+[14]VPO1!$S17+[13]VPO7!$G16</f>
        <v>1</v>
      </c>
      <c r="N15" s="57">
        <f t="shared" si="3"/>
        <v>0</v>
      </c>
      <c r="O15" s="84">
        <f>'[7]8'!R15</f>
        <v>1</v>
      </c>
      <c r="P15" s="46">
        <f>'[8]1'!$L18</f>
        <v>12</v>
      </c>
      <c r="Q15" s="57">
        <f t="shared" si="4"/>
        <v>1200</v>
      </c>
      <c r="R15" s="46">
        <f>[13]VPO7!$L16+[14]VPO1!$T17</f>
        <v>8</v>
      </c>
      <c r="S15" s="84">
        <f>'[7]8'!V15</f>
        <v>0</v>
      </c>
      <c r="T15" s="46">
        <f>[14]VPO1!$T17</f>
        <v>8</v>
      </c>
      <c r="U15" s="57">
        <f t="shared" si="5"/>
        <v>0</v>
      </c>
      <c r="V15" s="84">
        <f>'[7]8'!Y15</f>
        <v>0</v>
      </c>
      <c r="W15" s="46">
        <f>[14]VPO1!$U17</f>
        <v>8</v>
      </c>
      <c r="X15" s="57">
        <f t="shared" si="6"/>
        <v>0</v>
      </c>
      <c r="Y15" s="29"/>
      <c r="Z15" s="32"/>
    </row>
    <row r="16" spans="1:28" s="33" customFormat="1" ht="18" customHeight="1" x14ac:dyDescent="0.25">
      <c r="A16" s="52" t="s">
        <v>32</v>
      </c>
      <c r="B16" s="84">
        <f>[13]VPO7!$L17+[13]VPO7!$J17-[13]VPO7!$K17+[14]VPO1!$B18</f>
        <v>21</v>
      </c>
      <c r="C16" s="60">
        <f>'[7]8'!F16</f>
        <v>3</v>
      </c>
      <c r="D16" s="84">
        <f>[14]VPO1!$B18</f>
        <v>20</v>
      </c>
      <c r="E16" s="57">
        <f t="shared" si="0"/>
        <v>666.66666666666674</v>
      </c>
      <c r="F16" s="60">
        <f>'[7]8'!I16</f>
        <v>1</v>
      </c>
      <c r="G16" s="84">
        <f>[14]VPO1!$E18+[13]VPO7!$D17</f>
        <v>3</v>
      </c>
      <c r="H16" s="57">
        <f t="shared" si="1"/>
        <v>300</v>
      </c>
      <c r="I16" s="60">
        <f>'[7]8'!L16</f>
        <v>0</v>
      </c>
      <c r="J16" s="84">
        <f>[14]VPO1!$N18</f>
        <v>0</v>
      </c>
      <c r="K16" s="57">
        <f t="shared" si="2"/>
        <v>0</v>
      </c>
      <c r="L16" s="60">
        <f>'[7]8'!O16</f>
        <v>0</v>
      </c>
      <c r="M16" s="84">
        <f>[14]VPO1!$R18+[14]VPO1!$S18+[13]VPO7!$G17</f>
        <v>1</v>
      </c>
      <c r="N16" s="57">
        <f t="shared" si="3"/>
        <v>0</v>
      </c>
      <c r="O16" s="84">
        <f>'[7]8'!R16</f>
        <v>3</v>
      </c>
      <c r="P16" s="46">
        <f>'[8]1'!$L19</f>
        <v>20</v>
      </c>
      <c r="Q16" s="57">
        <f t="shared" si="4"/>
        <v>666.66666666666674</v>
      </c>
      <c r="R16" s="46">
        <f>[13]VPO7!$L17+[14]VPO1!$T18</f>
        <v>12</v>
      </c>
      <c r="S16" s="84">
        <f>'[7]8'!V16</f>
        <v>0</v>
      </c>
      <c r="T16" s="46">
        <f>[14]VPO1!$T18</f>
        <v>12</v>
      </c>
      <c r="U16" s="57">
        <f t="shared" si="5"/>
        <v>0</v>
      </c>
      <c r="V16" s="84">
        <f>'[7]8'!Y16</f>
        <v>0</v>
      </c>
      <c r="W16" s="46">
        <f>[14]VPO1!$U18</f>
        <v>10</v>
      </c>
      <c r="X16" s="57">
        <f t="shared" si="6"/>
        <v>0</v>
      </c>
      <c r="Y16" s="29"/>
      <c r="Z16" s="32"/>
    </row>
    <row r="17" spans="1:26" s="33" customFormat="1" ht="18" customHeight="1" x14ac:dyDescent="0.25">
      <c r="A17" s="52" t="s">
        <v>33</v>
      </c>
      <c r="B17" s="84">
        <f>[13]VPO7!$L18+[13]VPO7!$J18-[13]VPO7!$K18+[14]VPO1!$B19</f>
        <v>31</v>
      </c>
      <c r="C17" s="60">
        <f>'[7]8'!F17</f>
        <v>3</v>
      </c>
      <c r="D17" s="84">
        <f>[14]VPO1!$B19</f>
        <v>31</v>
      </c>
      <c r="E17" s="57">
        <f t="shared" si="0"/>
        <v>1033.3333333333335</v>
      </c>
      <c r="F17" s="60">
        <f>'[7]8'!I17</f>
        <v>2</v>
      </c>
      <c r="G17" s="84">
        <f>[14]VPO1!$E19+[13]VPO7!$D18</f>
        <v>5</v>
      </c>
      <c r="H17" s="57">
        <f t="shared" si="1"/>
        <v>250</v>
      </c>
      <c r="I17" s="60">
        <f>'[7]8'!L17</f>
        <v>0</v>
      </c>
      <c r="J17" s="84">
        <f>[14]VPO1!$N19</f>
        <v>0</v>
      </c>
      <c r="K17" s="57">
        <f t="shared" si="2"/>
        <v>0</v>
      </c>
      <c r="L17" s="60">
        <f>'[7]8'!O17</f>
        <v>0</v>
      </c>
      <c r="M17" s="84">
        <f>[14]VPO1!$R19+[14]VPO1!$S19+[13]VPO7!$G18</f>
        <v>0</v>
      </c>
      <c r="N17" s="57">
        <f t="shared" si="3"/>
        <v>0</v>
      </c>
      <c r="O17" s="84">
        <f>'[7]8'!R17</f>
        <v>3</v>
      </c>
      <c r="P17" s="46">
        <f>'[8]1'!$L20</f>
        <v>29</v>
      </c>
      <c r="Q17" s="57">
        <f t="shared" si="4"/>
        <v>966.66666666666663</v>
      </c>
      <c r="R17" s="46">
        <f>[13]VPO7!$L18+[14]VPO1!$T19</f>
        <v>11</v>
      </c>
      <c r="S17" s="84">
        <f>'[7]8'!V17</f>
        <v>1</v>
      </c>
      <c r="T17" s="46">
        <f>[14]VPO1!$T19</f>
        <v>11</v>
      </c>
      <c r="U17" s="57">
        <f t="shared" si="5"/>
        <v>1100</v>
      </c>
      <c r="V17" s="84">
        <f>'[7]8'!Y17</f>
        <v>0</v>
      </c>
      <c r="W17" s="46">
        <f>[14]VPO1!$U19</f>
        <v>8</v>
      </c>
      <c r="X17" s="57">
        <f t="shared" si="6"/>
        <v>0</v>
      </c>
      <c r="Y17" s="29"/>
      <c r="Z17" s="32"/>
    </row>
    <row r="18" spans="1:26" s="33" customFormat="1" ht="18" customHeight="1" x14ac:dyDescent="0.25">
      <c r="A18" s="52" t="s">
        <v>34</v>
      </c>
      <c r="B18" s="84">
        <f>[13]VPO7!$L19+[13]VPO7!$J19-[13]VPO7!$K19+[14]VPO1!$B20</f>
        <v>23</v>
      </c>
      <c r="C18" s="60">
        <f>'[7]8'!F18</f>
        <v>2</v>
      </c>
      <c r="D18" s="84">
        <f>[14]VPO1!$B20</f>
        <v>22</v>
      </c>
      <c r="E18" s="57">
        <f t="shared" si="0"/>
        <v>1100</v>
      </c>
      <c r="F18" s="60">
        <f>'[7]8'!I18</f>
        <v>0</v>
      </c>
      <c r="G18" s="84">
        <f>[14]VPO1!$E20+[13]VPO7!$D19</f>
        <v>4</v>
      </c>
      <c r="H18" s="57">
        <f t="shared" si="1"/>
        <v>0</v>
      </c>
      <c r="I18" s="60">
        <f>'[7]8'!L18</f>
        <v>0</v>
      </c>
      <c r="J18" s="84">
        <f>[14]VPO1!$N20</f>
        <v>0</v>
      </c>
      <c r="K18" s="57">
        <f t="shared" si="2"/>
        <v>0</v>
      </c>
      <c r="L18" s="60">
        <f>'[7]8'!O18</f>
        <v>0</v>
      </c>
      <c r="M18" s="84">
        <f>[14]VPO1!$R20+[14]VPO1!$S20+[13]VPO7!$G19</f>
        <v>0</v>
      </c>
      <c r="N18" s="57">
        <f t="shared" si="3"/>
        <v>0</v>
      </c>
      <c r="O18" s="84">
        <f>'[7]8'!R18</f>
        <v>2</v>
      </c>
      <c r="P18" s="46">
        <f>'[8]1'!$L21</f>
        <v>21</v>
      </c>
      <c r="Q18" s="57">
        <f t="shared" si="4"/>
        <v>1050</v>
      </c>
      <c r="R18" s="46">
        <f>[13]VPO7!$L19+[14]VPO1!$T20</f>
        <v>18</v>
      </c>
      <c r="S18" s="84">
        <f>'[7]8'!V18</f>
        <v>1</v>
      </c>
      <c r="T18" s="46">
        <f>[14]VPO1!$T20</f>
        <v>17</v>
      </c>
      <c r="U18" s="57">
        <f t="shared" si="5"/>
        <v>1700</v>
      </c>
      <c r="V18" s="84">
        <f>'[7]8'!Y18</f>
        <v>0</v>
      </c>
      <c r="W18" s="46">
        <f>[14]VPO1!$U20</f>
        <v>13</v>
      </c>
      <c r="X18" s="57">
        <f t="shared" si="6"/>
        <v>0</v>
      </c>
      <c r="Y18" s="29"/>
      <c r="Z18" s="32"/>
    </row>
    <row r="19" spans="1:26" s="33" customFormat="1" ht="18" customHeight="1" x14ac:dyDescent="0.25">
      <c r="A19" s="52" t="s">
        <v>35</v>
      </c>
      <c r="B19" s="84">
        <f>[13]VPO7!$L20+[13]VPO7!$J20-[13]VPO7!$K20+[14]VPO1!$B21</f>
        <v>37</v>
      </c>
      <c r="C19" s="60">
        <f>'[7]8'!F19</f>
        <v>9</v>
      </c>
      <c r="D19" s="84">
        <f>[14]VPO1!$B21</f>
        <v>37</v>
      </c>
      <c r="E19" s="57">
        <f t="shared" si="0"/>
        <v>411.11111111111109</v>
      </c>
      <c r="F19" s="60">
        <f>'[7]8'!I19</f>
        <v>5</v>
      </c>
      <c r="G19" s="84">
        <f>[14]VPO1!$E21+[13]VPO7!$D20</f>
        <v>5</v>
      </c>
      <c r="H19" s="57">
        <f t="shared" si="1"/>
        <v>100</v>
      </c>
      <c r="I19" s="60">
        <f>'[7]8'!L19</f>
        <v>1</v>
      </c>
      <c r="J19" s="84">
        <f>[14]VPO1!$N21</f>
        <v>1</v>
      </c>
      <c r="K19" s="57">
        <f t="shared" si="2"/>
        <v>100</v>
      </c>
      <c r="L19" s="60">
        <f>'[7]8'!O19</f>
        <v>0</v>
      </c>
      <c r="M19" s="84">
        <f>[14]VPO1!$R21+[14]VPO1!$S21+[13]VPO7!$G20</f>
        <v>0</v>
      </c>
      <c r="N19" s="57">
        <f t="shared" si="3"/>
        <v>0</v>
      </c>
      <c r="O19" s="84">
        <f>'[7]8'!R19</f>
        <v>9</v>
      </c>
      <c r="P19" s="46">
        <f>'[8]1'!$L22</f>
        <v>37</v>
      </c>
      <c r="Q19" s="57">
        <f t="shared" si="4"/>
        <v>411.11111111111109</v>
      </c>
      <c r="R19" s="46">
        <f>[13]VPO7!$L20+[14]VPO1!$T21</f>
        <v>24</v>
      </c>
      <c r="S19" s="84">
        <f>'[7]8'!V19</f>
        <v>1</v>
      </c>
      <c r="T19" s="46">
        <f>[14]VPO1!$T21</f>
        <v>24</v>
      </c>
      <c r="U19" s="57">
        <f t="shared" si="5"/>
        <v>2400</v>
      </c>
      <c r="V19" s="84">
        <f>'[7]8'!Y19</f>
        <v>1</v>
      </c>
      <c r="W19" s="46">
        <f>[14]VPO1!$U21</f>
        <v>23</v>
      </c>
      <c r="X19" s="57">
        <f t="shared" si="6"/>
        <v>2300</v>
      </c>
      <c r="Y19" s="29"/>
      <c r="Z19" s="32"/>
    </row>
    <row r="20" spans="1:26" s="33" customFormat="1" ht="18" customHeight="1" x14ac:dyDescent="0.25">
      <c r="A20" s="52" t="s">
        <v>36</v>
      </c>
      <c r="B20" s="84">
        <f>[13]VPO7!$L21+[13]VPO7!$J21-[13]VPO7!$K21+[14]VPO1!$B22</f>
        <v>3</v>
      </c>
      <c r="C20" s="60">
        <f>'[7]8'!F20</f>
        <v>1</v>
      </c>
      <c r="D20" s="84">
        <f>[14]VPO1!$B22</f>
        <v>3</v>
      </c>
      <c r="E20" s="57">
        <f t="shared" si="0"/>
        <v>300</v>
      </c>
      <c r="F20" s="60">
        <f>'[7]8'!I20</f>
        <v>0</v>
      </c>
      <c r="G20" s="84">
        <f>[14]VPO1!$E22+[13]VPO7!$D21</f>
        <v>2</v>
      </c>
      <c r="H20" s="57">
        <f t="shared" si="1"/>
        <v>0</v>
      </c>
      <c r="I20" s="60">
        <f>'[7]8'!L20</f>
        <v>0</v>
      </c>
      <c r="J20" s="84">
        <f>[14]VPO1!$N22</f>
        <v>0</v>
      </c>
      <c r="K20" s="57">
        <f t="shared" si="2"/>
        <v>0</v>
      </c>
      <c r="L20" s="60">
        <f>'[7]8'!O20</f>
        <v>0</v>
      </c>
      <c r="M20" s="84">
        <f>[14]VPO1!$R22+[14]VPO1!$S22+[13]VPO7!$G21</f>
        <v>0</v>
      </c>
      <c r="N20" s="57">
        <f t="shared" si="3"/>
        <v>0</v>
      </c>
      <c r="O20" s="84">
        <f>'[7]8'!R20</f>
        <v>1</v>
      </c>
      <c r="P20" s="46">
        <f>'[8]1'!$L23</f>
        <v>3</v>
      </c>
      <c r="Q20" s="57">
        <f t="shared" si="4"/>
        <v>300</v>
      </c>
      <c r="R20" s="46">
        <f>[13]VPO7!$L21+[14]VPO1!$T22</f>
        <v>1</v>
      </c>
      <c r="S20" s="84">
        <f>'[7]8'!V20</f>
        <v>1</v>
      </c>
      <c r="T20" s="46">
        <f>[14]VPO1!$T22</f>
        <v>1</v>
      </c>
      <c r="U20" s="57">
        <f t="shared" si="5"/>
        <v>100</v>
      </c>
      <c r="V20" s="84">
        <f>'[7]8'!Y20</f>
        <v>0</v>
      </c>
      <c r="W20" s="46">
        <f>[14]VPO1!$U22</f>
        <v>0</v>
      </c>
      <c r="X20" s="57">
        <f t="shared" si="6"/>
        <v>0</v>
      </c>
      <c r="Y20" s="29"/>
      <c r="Z20" s="32"/>
    </row>
    <row r="21" spans="1:26" s="33" customFormat="1" ht="18" customHeight="1" x14ac:dyDescent="0.25">
      <c r="A21" s="52" t="s">
        <v>37</v>
      </c>
      <c r="B21" s="84">
        <f>[13]VPO7!$L22+[13]VPO7!$J22-[13]VPO7!$K22+[14]VPO1!$B23</f>
        <v>5</v>
      </c>
      <c r="C21" s="60">
        <f>'[7]8'!F21</f>
        <v>1</v>
      </c>
      <c r="D21" s="84">
        <f>[14]VPO1!$B23</f>
        <v>5</v>
      </c>
      <c r="E21" s="57">
        <f t="shared" si="0"/>
        <v>500</v>
      </c>
      <c r="F21" s="60">
        <f>'[7]8'!I21</f>
        <v>0</v>
      </c>
      <c r="G21" s="84">
        <f>[14]VPO1!$E23+[13]VPO7!$D22</f>
        <v>0</v>
      </c>
      <c r="H21" s="57">
        <f t="shared" si="1"/>
        <v>0</v>
      </c>
      <c r="I21" s="60">
        <f>'[7]8'!L21</f>
        <v>0</v>
      </c>
      <c r="J21" s="84">
        <f>[14]VPO1!$N23</f>
        <v>0</v>
      </c>
      <c r="K21" s="57">
        <f t="shared" si="2"/>
        <v>0</v>
      </c>
      <c r="L21" s="60">
        <f>'[7]8'!O21</f>
        <v>0</v>
      </c>
      <c r="M21" s="84">
        <f>[14]VPO1!$R23+[14]VPO1!$S23+[13]VPO7!$G22</f>
        <v>0</v>
      </c>
      <c r="N21" s="57">
        <f t="shared" si="3"/>
        <v>0</v>
      </c>
      <c r="O21" s="84">
        <f>'[7]8'!R21</f>
        <v>1</v>
      </c>
      <c r="P21" s="46">
        <f>'[8]1'!$L24</f>
        <v>5</v>
      </c>
      <c r="Q21" s="57">
        <f t="shared" si="4"/>
        <v>500</v>
      </c>
      <c r="R21" s="46">
        <f>[13]VPO7!$L22+[14]VPO1!$T23</f>
        <v>3</v>
      </c>
      <c r="S21" s="84">
        <f>'[7]8'!V21</f>
        <v>0</v>
      </c>
      <c r="T21" s="46">
        <f>[14]VPO1!$T23</f>
        <v>3</v>
      </c>
      <c r="U21" s="57">
        <f t="shared" si="5"/>
        <v>0</v>
      </c>
      <c r="V21" s="84">
        <f>'[7]8'!Y21</f>
        <v>0</v>
      </c>
      <c r="W21" s="46">
        <f>[14]VPO1!$U23</f>
        <v>3</v>
      </c>
      <c r="X21" s="57">
        <f t="shared" si="6"/>
        <v>0</v>
      </c>
      <c r="Y21" s="29"/>
      <c r="Z21" s="32"/>
    </row>
    <row r="22" spans="1:26" s="33" customFormat="1" ht="18" customHeight="1" x14ac:dyDescent="0.25">
      <c r="A22" s="52" t="s">
        <v>38</v>
      </c>
      <c r="B22" s="84">
        <f>[13]VPO7!$L23+[13]VPO7!$J23-[13]VPO7!$K23+[14]VPO1!$B24</f>
        <v>26</v>
      </c>
      <c r="C22" s="60">
        <f>'[7]8'!F22</f>
        <v>4</v>
      </c>
      <c r="D22" s="84">
        <f>[14]VPO1!$B24</f>
        <v>26</v>
      </c>
      <c r="E22" s="57">
        <f t="shared" si="0"/>
        <v>650</v>
      </c>
      <c r="F22" s="60">
        <f>'[7]8'!I22</f>
        <v>2</v>
      </c>
      <c r="G22" s="84">
        <f>[14]VPO1!$E24+[13]VPO7!$D23</f>
        <v>1</v>
      </c>
      <c r="H22" s="57">
        <f t="shared" si="1"/>
        <v>50</v>
      </c>
      <c r="I22" s="60">
        <f>'[7]8'!L22</f>
        <v>0</v>
      </c>
      <c r="J22" s="84">
        <f>[14]VPO1!$N24</f>
        <v>0</v>
      </c>
      <c r="K22" s="57">
        <f t="shared" si="2"/>
        <v>0</v>
      </c>
      <c r="L22" s="60">
        <f>'[7]8'!O22</f>
        <v>0</v>
      </c>
      <c r="M22" s="84">
        <f>[14]VPO1!$R24+[14]VPO1!$S24+[13]VPO7!$G23</f>
        <v>1</v>
      </c>
      <c r="N22" s="57">
        <f t="shared" si="3"/>
        <v>0</v>
      </c>
      <c r="O22" s="84">
        <f>'[7]8'!R22</f>
        <v>4</v>
      </c>
      <c r="P22" s="46">
        <f>'[8]1'!$L25</f>
        <v>26</v>
      </c>
      <c r="Q22" s="57">
        <f t="shared" si="4"/>
        <v>650</v>
      </c>
      <c r="R22" s="46">
        <f>[13]VPO7!$L23+[14]VPO1!$T24</f>
        <v>21</v>
      </c>
      <c r="S22" s="84">
        <f>'[7]8'!V22</f>
        <v>1</v>
      </c>
      <c r="T22" s="46">
        <f>[14]VPO1!$T24</f>
        <v>21</v>
      </c>
      <c r="U22" s="57">
        <f t="shared" si="5"/>
        <v>2100</v>
      </c>
      <c r="V22" s="84">
        <f>'[7]8'!Y22</f>
        <v>1</v>
      </c>
      <c r="W22" s="46">
        <f>[14]VPO1!$U24</f>
        <v>19</v>
      </c>
      <c r="X22" s="57">
        <f t="shared" si="6"/>
        <v>1900</v>
      </c>
      <c r="Y22" s="29"/>
      <c r="Z22" s="32"/>
    </row>
    <row r="23" spans="1:26" s="33" customFormat="1" ht="18" customHeight="1" x14ac:dyDescent="0.25">
      <c r="A23" s="52" t="s">
        <v>39</v>
      </c>
      <c r="B23" s="84">
        <f>[13]VPO7!$L24+[13]VPO7!$J24-[13]VPO7!$K24+[14]VPO1!$B25</f>
        <v>16</v>
      </c>
      <c r="C23" s="60">
        <f>'[7]8'!F23</f>
        <v>5</v>
      </c>
      <c r="D23" s="84">
        <f>[14]VPO1!$B25</f>
        <v>16</v>
      </c>
      <c r="E23" s="57">
        <f t="shared" si="0"/>
        <v>320</v>
      </c>
      <c r="F23" s="60">
        <f>'[7]8'!I23</f>
        <v>4</v>
      </c>
      <c r="G23" s="84">
        <f>[14]VPO1!$E25+[13]VPO7!$D24</f>
        <v>4</v>
      </c>
      <c r="H23" s="57">
        <f t="shared" si="1"/>
        <v>100</v>
      </c>
      <c r="I23" s="60">
        <f>'[7]8'!L23</f>
        <v>0</v>
      </c>
      <c r="J23" s="84">
        <f>[14]VPO1!$N25</f>
        <v>0</v>
      </c>
      <c r="K23" s="57">
        <f t="shared" si="2"/>
        <v>0</v>
      </c>
      <c r="L23" s="60">
        <f>'[7]8'!O23</f>
        <v>2</v>
      </c>
      <c r="M23" s="84">
        <f>[14]VPO1!$R25+[14]VPO1!$S25+[13]VPO7!$G24</f>
        <v>0</v>
      </c>
      <c r="N23" s="57">
        <f t="shared" si="3"/>
        <v>0</v>
      </c>
      <c r="O23" s="84">
        <f>'[7]8'!R23</f>
        <v>2</v>
      </c>
      <c r="P23" s="46">
        <f>'[8]1'!$L26</f>
        <v>14</v>
      </c>
      <c r="Q23" s="57">
        <f t="shared" si="4"/>
        <v>700</v>
      </c>
      <c r="R23" s="46">
        <f>[13]VPO7!$L24+[14]VPO1!$T25</f>
        <v>8</v>
      </c>
      <c r="S23" s="84">
        <f>'[7]8'!V23</f>
        <v>1</v>
      </c>
      <c r="T23" s="46">
        <f>[14]VPO1!$T25</f>
        <v>8</v>
      </c>
      <c r="U23" s="57">
        <f t="shared" si="5"/>
        <v>800</v>
      </c>
      <c r="V23" s="84">
        <f>'[7]8'!Y23</f>
        <v>1</v>
      </c>
      <c r="W23" s="46">
        <f>[14]VPO1!$U25</f>
        <v>8</v>
      </c>
      <c r="X23" s="57">
        <f t="shared" si="6"/>
        <v>800</v>
      </c>
      <c r="Y23" s="29"/>
      <c r="Z23" s="32"/>
    </row>
    <row r="24" spans="1:26" s="33" customFormat="1" ht="18" customHeight="1" x14ac:dyDescent="0.25">
      <c r="A24" s="52" t="s">
        <v>40</v>
      </c>
      <c r="B24" s="84">
        <f>[13]VPO7!$L25+[13]VPO7!$J25-[13]VPO7!$K25+[14]VPO1!$B26</f>
        <v>28</v>
      </c>
      <c r="C24" s="60">
        <f>'[7]8'!F24</f>
        <v>4</v>
      </c>
      <c r="D24" s="84">
        <f>[14]VPO1!$B26</f>
        <v>28</v>
      </c>
      <c r="E24" s="57">
        <f t="shared" si="0"/>
        <v>700</v>
      </c>
      <c r="F24" s="60">
        <f>'[7]8'!I24</f>
        <v>1</v>
      </c>
      <c r="G24" s="84">
        <f>[14]VPO1!$E26+[13]VPO7!$D25</f>
        <v>2</v>
      </c>
      <c r="H24" s="57">
        <f t="shared" si="1"/>
        <v>200</v>
      </c>
      <c r="I24" s="60">
        <f>'[7]8'!L24</f>
        <v>0</v>
      </c>
      <c r="J24" s="84">
        <f>[14]VPO1!$N26</f>
        <v>0</v>
      </c>
      <c r="K24" s="57">
        <f t="shared" si="2"/>
        <v>0</v>
      </c>
      <c r="L24" s="60">
        <f>'[7]8'!O24</f>
        <v>0</v>
      </c>
      <c r="M24" s="84">
        <f>[14]VPO1!$R26+[14]VPO1!$S26+[13]VPO7!$G25</f>
        <v>1</v>
      </c>
      <c r="N24" s="57">
        <f t="shared" si="3"/>
        <v>0</v>
      </c>
      <c r="O24" s="84">
        <f>'[7]8'!R24</f>
        <v>4</v>
      </c>
      <c r="P24" s="46">
        <f>'[8]1'!$L27</f>
        <v>28</v>
      </c>
      <c r="Q24" s="57">
        <f t="shared" si="4"/>
        <v>700</v>
      </c>
      <c r="R24" s="46">
        <f>[13]VPO7!$L25+[14]VPO1!$T26</f>
        <v>22</v>
      </c>
      <c r="S24" s="84">
        <f>'[7]8'!V24</f>
        <v>0</v>
      </c>
      <c r="T24" s="46">
        <f>[14]VPO1!$T26</f>
        <v>22</v>
      </c>
      <c r="U24" s="57">
        <f t="shared" si="5"/>
        <v>0</v>
      </c>
      <c r="V24" s="84">
        <f>'[7]8'!Y24</f>
        <v>0</v>
      </c>
      <c r="W24" s="46">
        <f>[14]VPO1!$U26</f>
        <v>19</v>
      </c>
      <c r="X24" s="57">
        <f t="shared" si="6"/>
        <v>0</v>
      </c>
      <c r="Y24" s="29"/>
      <c r="Z24" s="32"/>
    </row>
    <row r="25" spans="1:26" s="33" customFormat="1" ht="18" customHeight="1" x14ac:dyDescent="0.25">
      <c r="A25" s="53" t="s">
        <v>41</v>
      </c>
      <c r="B25" s="84">
        <f>[13]VPO7!$L26+[13]VPO7!$J26-[13]VPO7!$K26+[14]VPO1!$B27</f>
        <v>4</v>
      </c>
      <c r="C25" s="60">
        <f>'[7]8'!F25</f>
        <v>1</v>
      </c>
      <c r="D25" s="84">
        <f>[14]VPO1!$B27</f>
        <v>4</v>
      </c>
      <c r="E25" s="57">
        <f t="shared" si="0"/>
        <v>400</v>
      </c>
      <c r="F25" s="60">
        <f>'[7]8'!I25</f>
        <v>0</v>
      </c>
      <c r="G25" s="84">
        <f>[14]VPO1!$E27+[13]VPO7!$D26</f>
        <v>0</v>
      </c>
      <c r="H25" s="57">
        <f t="shared" si="1"/>
        <v>0</v>
      </c>
      <c r="I25" s="60">
        <f>'[7]8'!L25</f>
        <v>0</v>
      </c>
      <c r="J25" s="84">
        <f>[14]VPO1!$N27</f>
        <v>0</v>
      </c>
      <c r="K25" s="57">
        <f t="shared" si="2"/>
        <v>0</v>
      </c>
      <c r="L25" s="60">
        <f>'[7]8'!O25</f>
        <v>1</v>
      </c>
      <c r="M25" s="84">
        <f>[14]VPO1!$R27+[14]VPO1!$S27+[13]VPO7!$G26</f>
        <v>1</v>
      </c>
      <c r="N25" s="57">
        <f t="shared" si="3"/>
        <v>100</v>
      </c>
      <c r="O25" s="84">
        <f>'[7]8'!R25</f>
        <v>1</v>
      </c>
      <c r="P25" s="46">
        <f>'[8]1'!$L28</f>
        <v>2</v>
      </c>
      <c r="Q25" s="57">
        <f t="shared" si="4"/>
        <v>200</v>
      </c>
      <c r="R25" s="46">
        <f>[13]VPO7!$L26+[14]VPO1!$T27</f>
        <v>0</v>
      </c>
      <c r="S25" s="84">
        <f>'[7]8'!V25</f>
        <v>1</v>
      </c>
      <c r="T25" s="46">
        <f>[14]VPO1!$T27</f>
        <v>0</v>
      </c>
      <c r="U25" s="57">
        <f t="shared" si="5"/>
        <v>0</v>
      </c>
      <c r="V25" s="84">
        <f>'[7]8'!Y25</f>
        <v>1</v>
      </c>
      <c r="W25" s="46">
        <f>[14]VPO1!$U27</f>
        <v>0</v>
      </c>
      <c r="X25" s="57">
        <f t="shared" si="6"/>
        <v>0</v>
      </c>
      <c r="Y25" s="29"/>
      <c r="Z25" s="32"/>
    </row>
    <row r="26" spans="1:26" s="33" customFormat="1" ht="18" customHeight="1" x14ac:dyDescent="0.25">
      <c r="A26" s="52" t="s">
        <v>42</v>
      </c>
      <c r="B26" s="84">
        <f>[13]VPO7!$L27+[13]VPO7!$J27-[13]VPO7!$K27+[14]VPO1!$B28</f>
        <v>107</v>
      </c>
      <c r="C26" s="60">
        <f>'[7]8'!F26</f>
        <v>65</v>
      </c>
      <c r="D26" s="84">
        <f>[14]VPO1!$B28</f>
        <v>93</v>
      </c>
      <c r="E26" s="57">
        <f t="shared" si="0"/>
        <v>143.07692307692307</v>
      </c>
      <c r="F26" s="60">
        <f>'[7]8'!I26</f>
        <v>15</v>
      </c>
      <c r="G26" s="84">
        <f>[14]VPO1!$E28+[13]VPO7!$D27</f>
        <v>17</v>
      </c>
      <c r="H26" s="57">
        <f t="shared" si="1"/>
        <v>113.33333333333333</v>
      </c>
      <c r="I26" s="60">
        <f>'[7]8'!L26</f>
        <v>4</v>
      </c>
      <c r="J26" s="84">
        <f>[14]VPO1!$N28</f>
        <v>2</v>
      </c>
      <c r="K26" s="57">
        <f t="shared" si="2"/>
        <v>50</v>
      </c>
      <c r="L26" s="60">
        <f>'[7]8'!O26</f>
        <v>0</v>
      </c>
      <c r="M26" s="84">
        <f>[14]VPO1!$R28+[14]VPO1!$S28+[13]VPO7!$G27</f>
        <v>2</v>
      </c>
      <c r="N26" s="57">
        <f t="shared" si="3"/>
        <v>0</v>
      </c>
      <c r="O26" s="84">
        <f>'[7]8'!R26</f>
        <v>42</v>
      </c>
      <c r="P26" s="46">
        <f>'[8]1'!$L29</f>
        <v>88</v>
      </c>
      <c r="Q26" s="57">
        <f t="shared" si="4"/>
        <v>209.52380952380955</v>
      </c>
      <c r="R26" s="46">
        <f>[13]VPO7!$L27+[14]VPO1!$T28</f>
        <v>47</v>
      </c>
      <c r="S26" s="84">
        <f>'[7]8'!V26</f>
        <v>23</v>
      </c>
      <c r="T26" s="46">
        <f>[14]VPO1!$T28</f>
        <v>44</v>
      </c>
      <c r="U26" s="57">
        <f t="shared" si="5"/>
        <v>191.30434782608697</v>
      </c>
      <c r="V26" s="84">
        <f>'[7]8'!Y26</f>
        <v>11</v>
      </c>
      <c r="W26" s="46">
        <f>[14]VPO1!$U28</f>
        <v>40</v>
      </c>
      <c r="X26" s="57">
        <f t="shared" si="6"/>
        <v>363.63636363636363</v>
      </c>
      <c r="Y26" s="29"/>
      <c r="Z26" s="32"/>
    </row>
    <row r="27" spans="1:26" s="33" customFormat="1" ht="18" customHeight="1" x14ac:dyDescent="0.25">
      <c r="A27" s="52" t="s">
        <v>43</v>
      </c>
      <c r="B27" s="84">
        <f>[13]VPO7!$L28+[13]VPO7!$J28-[13]VPO7!$K28+[14]VPO1!$B29</f>
        <v>40</v>
      </c>
      <c r="C27" s="60">
        <f>'[7]8'!F27</f>
        <v>4</v>
      </c>
      <c r="D27" s="84">
        <f>[14]VPO1!$B29</f>
        <v>40</v>
      </c>
      <c r="E27" s="57">
        <f t="shared" si="0"/>
        <v>1000</v>
      </c>
      <c r="F27" s="60">
        <f>'[7]8'!I27</f>
        <v>0</v>
      </c>
      <c r="G27" s="84">
        <f>[14]VPO1!$E29+[13]VPO7!$D28</f>
        <v>9</v>
      </c>
      <c r="H27" s="57">
        <f t="shared" si="1"/>
        <v>0</v>
      </c>
      <c r="I27" s="60">
        <f>'[7]8'!L27</f>
        <v>0</v>
      </c>
      <c r="J27" s="84">
        <f>[14]VPO1!$N29</f>
        <v>0</v>
      </c>
      <c r="K27" s="57">
        <f t="shared" si="2"/>
        <v>0</v>
      </c>
      <c r="L27" s="60">
        <f>'[7]8'!O27</f>
        <v>1</v>
      </c>
      <c r="M27" s="84">
        <f>[14]VPO1!$R29+[14]VPO1!$S29+[13]VPO7!$G28</f>
        <v>0</v>
      </c>
      <c r="N27" s="57">
        <f t="shared" si="3"/>
        <v>0</v>
      </c>
      <c r="O27" s="84">
        <f>'[7]8'!R27</f>
        <v>4</v>
      </c>
      <c r="P27" s="46">
        <f>'[8]1'!$L30</f>
        <v>39</v>
      </c>
      <c r="Q27" s="57">
        <f t="shared" si="4"/>
        <v>975</v>
      </c>
      <c r="R27" s="46">
        <f>[13]VPO7!$L28+[14]VPO1!$T29</f>
        <v>16</v>
      </c>
      <c r="S27" s="84">
        <f>'[7]8'!V27</f>
        <v>1</v>
      </c>
      <c r="T27" s="46">
        <f>[14]VPO1!$T29</f>
        <v>16</v>
      </c>
      <c r="U27" s="57">
        <f t="shared" si="5"/>
        <v>1600</v>
      </c>
      <c r="V27" s="84">
        <f>'[7]8'!Y27</f>
        <v>1</v>
      </c>
      <c r="W27" s="46">
        <f>[14]VPO1!$U29</f>
        <v>15</v>
      </c>
      <c r="X27" s="57">
        <f t="shared" si="6"/>
        <v>1500</v>
      </c>
      <c r="Y27" s="29"/>
      <c r="Z27" s="32"/>
    </row>
    <row r="28" spans="1:26" s="33" customFormat="1" ht="18" customHeight="1" x14ac:dyDescent="0.25">
      <c r="A28" s="54" t="s">
        <v>44</v>
      </c>
      <c r="B28" s="84">
        <f>[13]VPO7!$L29+[13]VPO7!$J29-[13]VPO7!$K29+[14]VPO1!$B30</f>
        <v>125</v>
      </c>
      <c r="C28" s="60">
        <f>'[7]8'!F28</f>
        <v>18</v>
      </c>
      <c r="D28" s="84">
        <f>[14]VPO1!$B30</f>
        <v>116</v>
      </c>
      <c r="E28" s="57">
        <f t="shared" si="0"/>
        <v>644.44444444444446</v>
      </c>
      <c r="F28" s="60">
        <f>'[7]8'!I28</f>
        <v>9</v>
      </c>
      <c r="G28" s="84">
        <f>[14]VPO1!$E30+[13]VPO7!$D29</f>
        <v>24</v>
      </c>
      <c r="H28" s="57">
        <f t="shared" si="1"/>
        <v>266.66666666666663</v>
      </c>
      <c r="I28" s="60">
        <f>'[7]8'!L28</f>
        <v>1</v>
      </c>
      <c r="J28" s="84">
        <f>[14]VPO1!$N30</f>
        <v>1</v>
      </c>
      <c r="K28" s="57">
        <f t="shared" si="2"/>
        <v>100</v>
      </c>
      <c r="L28" s="60">
        <f>'[7]8'!O28</f>
        <v>0</v>
      </c>
      <c r="M28" s="84">
        <f>[14]VPO1!$R30+[14]VPO1!$S30+[13]VPO7!$G29</f>
        <v>1</v>
      </c>
      <c r="N28" s="57">
        <f t="shared" si="3"/>
        <v>0</v>
      </c>
      <c r="O28" s="84">
        <f>'[7]8'!R28</f>
        <v>17</v>
      </c>
      <c r="P28" s="46">
        <f>'[8]1'!$L31</f>
        <v>113</v>
      </c>
      <c r="Q28" s="57">
        <f t="shared" si="4"/>
        <v>664.70588235294122</v>
      </c>
      <c r="R28" s="46">
        <f>[13]VPO7!$L29+[14]VPO1!$T30</f>
        <v>50</v>
      </c>
      <c r="S28" s="84">
        <f>'[7]8'!V28</f>
        <v>2</v>
      </c>
      <c r="T28" s="46">
        <f>[14]VPO1!$T30</f>
        <v>47</v>
      </c>
      <c r="U28" s="57">
        <f t="shared" si="5"/>
        <v>2350</v>
      </c>
      <c r="V28" s="84">
        <f>'[7]8'!Y28</f>
        <v>0</v>
      </c>
      <c r="W28" s="46">
        <f>[14]VPO1!$U30</f>
        <v>36</v>
      </c>
      <c r="X28" s="57">
        <f t="shared" si="6"/>
        <v>0</v>
      </c>
      <c r="Y28" s="29"/>
      <c r="Z28" s="32"/>
    </row>
    <row r="29" spans="1:26" ht="57" customHeight="1" x14ac:dyDescent="0.2">
      <c r="A29" s="35"/>
      <c r="B29" s="35"/>
      <c r="C29" s="36"/>
      <c r="D29" s="35"/>
      <c r="E29" s="35"/>
      <c r="F29" s="35"/>
      <c r="G29" s="35"/>
      <c r="H29" s="35"/>
      <c r="I29" s="38"/>
      <c r="J29" s="38"/>
      <c r="K29" s="38"/>
      <c r="L29" s="106" t="s">
        <v>75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6" x14ac:dyDescent="0.2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6" x14ac:dyDescent="0.2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9:21" x14ac:dyDescent="0.2"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9:21" x14ac:dyDescent="0.2"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9:21" x14ac:dyDescent="0.2"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9:21" x14ac:dyDescent="0.2"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9:21" x14ac:dyDescent="0.2"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9:21" x14ac:dyDescent="0.2"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9:21" x14ac:dyDescent="0.2"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9:21" x14ac:dyDescent="0.2"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9:21" x14ac:dyDescent="0.2"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9:21" x14ac:dyDescent="0.2"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9:21" x14ac:dyDescent="0.2"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9:21" x14ac:dyDescent="0.2"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9:21" x14ac:dyDescent="0.2"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9:21" x14ac:dyDescent="0.2"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9:21" x14ac:dyDescent="0.2"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9:21" x14ac:dyDescent="0.2"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9:21" x14ac:dyDescent="0.2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9:21" x14ac:dyDescent="0.2"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9:21" x14ac:dyDescent="0.2"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9:21" x14ac:dyDescent="0.2"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9:21" x14ac:dyDescent="0.2"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9:21" x14ac:dyDescent="0.2"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9:21" x14ac:dyDescent="0.2"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9:21" x14ac:dyDescent="0.2"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9:21" x14ac:dyDescent="0.2"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9:21" x14ac:dyDescent="0.2"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9:21" x14ac:dyDescent="0.2"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9:21" x14ac:dyDescent="0.2"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9:21" x14ac:dyDescent="0.2"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9:21" x14ac:dyDescent="0.2"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9:21" x14ac:dyDescent="0.2"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9:21" x14ac:dyDescent="0.2"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9:21" x14ac:dyDescent="0.2"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9:21" x14ac:dyDescent="0.2"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9:21" x14ac:dyDescent="0.2"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9:21" x14ac:dyDescent="0.2"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9:21" x14ac:dyDescent="0.2"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9:21" x14ac:dyDescent="0.2"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9:21" x14ac:dyDescent="0.2"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9:21" x14ac:dyDescent="0.2"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9:21" x14ac:dyDescent="0.2"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9:21" x14ac:dyDescent="0.2"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9:21" x14ac:dyDescent="0.2"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9:21" x14ac:dyDescent="0.2"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9:21" x14ac:dyDescent="0.2"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9:21" x14ac:dyDescent="0.2"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9:21" x14ac:dyDescent="0.2"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9:21" x14ac:dyDescent="0.2"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9:21" x14ac:dyDescent="0.2"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9:21" x14ac:dyDescent="0.2"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9:21" x14ac:dyDescent="0.2"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9:21" x14ac:dyDescent="0.2"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</sheetData>
  <mergeCells count="36">
    <mergeCell ref="B1:K1"/>
    <mergeCell ref="V4:V5"/>
    <mergeCell ref="W4:W5"/>
    <mergeCell ref="X4:X5"/>
    <mergeCell ref="R4:R5"/>
    <mergeCell ref="S4:S5"/>
    <mergeCell ref="T4:T5"/>
    <mergeCell ref="U4:U5"/>
    <mergeCell ref="A3:A5"/>
    <mergeCell ref="C3:E3"/>
    <mergeCell ref="F3:H3"/>
    <mergeCell ref="I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29:X29"/>
    <mergeCell ref="T1:U1"/>
    <mergeCell ref="T2:U2"/>
    <mergeCell ref="V2:W2"/>
    <mergeCell ref="L3:N3"/>
    <mergeCell ref="O3:Q3"/>
    <mergeCell ref="S3:U3"/>
    <mergeCell ref="V3:X3"/>
    <mergeCell ref="Q4:Q5"/>
    <mergeCell ref="L4:L5"/>
    <mergeCell ref="M4:M5"/>
    <mergeCell ref="N4:N5"/>
    <mergeCell ref="O4:O5"/>
    <mergeCell ref="P4:P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1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I15" sqref="I15"/>
    </sheetView>
  </sheetViews>
  <sheetFormatPr defaultColWidth="8" defaultRowHeight="12.75" x14ac:dyDescent="0.2"/>
  <cols>
    <col min="1" max="1" width="60.85546875" style="2" customWidth="1"/>
    <col min="2" max="2" width="30" style="2" customWidth="1"/>
    <col min="3" max="3" width="31.8554687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26.25" customHeight="1" x14ac:dyDescent="0.2">
      <c r="A1" s="94" t="s">
        <v>48</v>
      </c>
      <c r="B1" s="94"/>
      <c r="C1" s="94"/>
      <c r="D1" s="94"/>
      <c r="E1" s="94"/>
    </row>
    <row r="2" spans="1:11" ht="28.5" customHeight="1" x14ac:dyDescent="0.2">
      <c r="A2" s="94" t="s">
        <v>19</v>
      </c>
      <c r="B2" s="94"/>
      <c r="C2" s="94"/>
      <c r="D2" s="94"/>
      <c r="E2" s="94"/>
    </row>
    <row r="3" spans="1:11" s="3" customFormat="1" ht="23.25" customHeight="1" x14ac:dyDescent="0.25">
      <c r="A3" s="99" t="s">
        <v>0</v>
      </c>
      <c r="B3" s="95" t="s">
        <v>81</v>
      </c>
      <c r="C3" s="95" t="s">
        <v>82</v>
      </c>
      <c r="D3" s="97" t="s">
        <v>1</v>
      </c>
      <c r="E3" s="98"/>
    </row>
    <row r="4" spans="1:11" s="3" customFormat="1" ht="42" customHeight="1" x14ac:dyDescent="0.25">
      <c r="A4" s="100"/>
      <c r="B4" s="96"/>
      <c r="C4" s="96"/>
      <c r="D4" s="4" t="s">
        <v>2</v>
      </c>
      <c r="E4" s="5" t="s">
        <v>56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31.5" customHeight="1" x14ac:dyDescent="0.25">
      <c r="A6" s="9" t="s">
        <v>49</v>
      </c>
      <c r="B6" s="59" t="s">
        <v>72</v>
      </c>
      <c r="C6" s="58">
        <f>'10'!B7</f>
        <v>7165</v>
      </c>
      <c r="D6" s="89" t="s">
        <v>76</v>
      </c>
      <c r="E6" s="89" t="s">
        <v>76</v>
      </c>
      <c r="K6" s="11"/>
    </row>
    <row r="7" spans="1:11" s="3" customFormat="1" ht="31.5" customHeight="1" x14ac:dyDescent="0.25">
      <c r="A7" s="9" t="s">
        <v>50</v>
      </c>
      <c r="B7" s="58">
        <f>'10'!C7</f>
        <v>8745</v>
      </c>
      <c r="C7" s="58">
        <f>'10'!D7</f>
        <v>6408</v>
      </c>
      <c r="D7" s="55">
        <f t="shared" ref="D7:D11" si="0">IF(B7=0,0,C7/B7)*100</f>
        <v>73.2761578044597</v>
      </c>
      <c r="E7" s="49">
        <f t="shared" ref="E7:E11" si="1">C7-B7</f>
        <v>-2337</v>
      </c>
      <c r="K7" s="11"/>
    </row>
    <row r="8" spans="1:11" s="3" customFormat="1" ht="54.75" customHeight="1" x14ac:dyDescent="0.25">
      <c r="A8" s="12" t="s">
        <v>51</v>
      </c>
      <c r="B8" s="58">
        <f>'10'!F7</f>
        <v>2712</v>
      </c>
      <c r="C8" s="58">
        <f>'10'!G7</f>
        <v>1431</v>
      </c>
      <c r="D8" s="55">
        <f t="shared" si="0"/>
        <v>52.765486725663713</v>
      </c>
      <c r="E8" s="49">
        <f t="shared" si="1"/>
        <v>-1281</v>
      </c>
      <c r="K8" s="11"/>
    </row>
    <row r="9" spans="1:11" s="3" customFormat="1" ht="35.25" customHeight="1" x14ac:dyDescent="0.25">
      <c r="A9" s="13" t="s">
        <v>52</v>
      </c>
      <c r="B9" s="58">
        <f>'10'!I7</f>
        <v>379</v>
      </c>
      <c r="C9" s="58">
        <f>'10'!J7</f>
        <v>211</v>
      </c>
      <c r="D9" s="55">
        <f t="shared" si="0"/>
        <v>55.672823218997358</v>
      </c>
      <c r="E9" s="49">
        <f t="shared" si="1"/>
        <v>-168</v>
      </c>
      <c r="K9" s="11"/>
    </row>
    <row r="10" spans="1:11" s="3" customFormat="1" ht="45.75" customHeight="1" x14ac:dyDescent="0.25">
      <c r="A10" s="13" t="s">
        <v>16</v>
      </c>
      <c r="B10" s="58">
        <f>'10'!L7</f>
        <v>330</v>
      </c>
      <c r="C10" s="58">
        <f>'10'!M7</f>
        <v>231</v>
      </c>
      <c r="D10" s="55">
        <f t="shared" si="0"/>
        <v>70</v>
      </c>
      <c r="E10" s="49">
        <f t="shared" si="1"/>
        <v>-99</v>
      </c>
      <c r="K10" s="11"/>
    </row>
    <row r="11" spans="1:11" s="3" customFormat="1" ht="55.5" customHeight="1" x14ac:dyDescent="0.25">
      <c r="A11" s="13" t="s">
        <v>53</v>
      </c>
      <c r="B11" s="58">
        <f>'10'!O7</f>
        <v>7614</v>
      </c>
      <c r="C11" s="58">
        <f>'10'!P7</f>
        <v>6290</v>
      </c>
      <c r="D11" s="55">
        <f t="shared" si="0"/>
        <v>82.610979774100343</v>
      </c>
      <c r="E11" s="49">
        <f t="shared" si="1"/>
        <v>-1324</v>
      </c>
      <c r="K11" s="11"/>
    </row>
    <row r="12" spans="1:11" s="3" customFormat="1" ht="12.75" customHeight="1" x14ac:dyDescent="0.25">
      <c r="A12" s="101" t="s">
        <v>4</v>
      </c>
      <c r="B12" s="102"/>
      <c r="C12" s="102"/>
      <c r="D12" s="102"/>
      <c r="E12" s="102"/>
      <c r="K12" s="11"/>
    </row>
    <row r="13" spans="1:11" s="3" customFormat="1" ht="15" customHeight="1" x14ac:dyDescent="0.25">
      <c r="A13" s="103"/>
      <c r="B13" s="104"/>
      <c r="C13" s="104"/>
      <c r="D13" s="104"/>
      <c r="E13" s="104"/>
      <c r="K13" s="11"/>
    </row>
    <row r="14" spans="1:11" s="3" customFormat="1" ht="20.25" customHeight="1" x14ac:dyDescent="0.25">
      <c r="A14" s="99" t="s">
        <v>0</v>
      </c>
      <c r="B14" s="105" t="s">
        <v>83</v>
      </c>
      <c r="C14" s="105" t="s">
        <v>84</v>
      </c>
      <c r="D14" s="97" t="s">
        <v>1</v>
      </c>
      <c r="E14" s="98"/>
      <c r="K14" s="11"/>
    </row>
    <row r="15" spans="1:11" ht="35.25" customHeight="1" x14ac:dyDescent="0.2">
      <c r="A15" s="100"/>
      <c r="B15" s="105"/>
      <c r="C15" s="105"/>
      <c r="D15" s="4" t="s">
        <v>2</v>
      </c>
      <c r="E15" s="5" t="s">
        <v>56</v>
      </c>
      <c r="K15" s="11"/>
    </row>
    <row r="16" spans="1:11" ht="24" customHeight="1" x14ac:dyDescent="0.2">
      <c r="A16" s="9" t="s">
        <v>71</v>
      </c>
      <c r="B16" s="59" t="s">
        <v>72</v>
      </c>
      <c r="C16" s="59">
        <f>'10'!R7</f>
        <v>1951</v>
      </c>
      <c r="D16" s="89" t="s">
        <v>76</v>
      </c>
      <c r="E16" s="89" t="s">
        <v>76</v>
      </c>
      <c r="K16" s="11"/>
    </row>
    <row r="17" spans="1:11" ht="25.5" customHeight="1" x14ac:dyDescent="0.2">
      <c r="A17" s="1" t="s">
        <v>50</v>
      </c>
      <c r="B17" s="59">
        <f>'10'!S7</f>
        <v>2270</v>
      </c>
      <c r="C17" s="59">
        <f>'10'!T7</f>
        <v>1827</v>
      </c>
      <c r="D17" s="48">
        <f t="shared" ref="D17:D18" si="2">C17/B17%</f>
        <v>80.484581497797365</v>
      </c>
      <c r="E17" s="49">
        <f t="shared" ref="E17:E18" si="3">C17-B17</f>
        <v>-443</v>
      </c>
      <c r="K17" s="11"/>
    </row>
    <row r="18" spans="1:11" ht="33.75" customHeight="1" x14ac:dyDescent="0.2">
      <c r="A18" s="1" t="s">
        <v>54</v>
      </c>
      <c r="B18" s="59">
        <f>'10'!V7</f>
        <v>1752</v>
      </c>
      <c r="C18" s="59">
        <f>'10'!W7</f>
        <v>1589</v>
      </c>
      <c r="D18" s="48">
        <f t="shared" si="2"/>
        <v>90.696347031963469</v>
      </c>
      <c r="E18" s="49">
        <f t="shared" si="3"/>
        <v>-163</v>
      </c>
      <c r="K18" s="11"/>
    </row>
    <row r="19" spans="1:11" ht="53.25" customHeight="1" x14ac:dyDescent="0.2">
      <c r="A19" s="93" t="s">
        <v>73</v>
      </c>
      <c r="B19" s="93"/>
      <c r="C19" s="93"/>
      <c r="D19" s="93"/>
      <c r="E19" s="93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25</vt:i4>
      </vt:variant>
    </vt:vector>
  </HeadingPairs>
  <TitlesOfParts>
    <vt:vector size="4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Лист1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2022-01-13T10:44:16Z</cp:lastPrinted>
  <dcterms:created xsi:type="dcterms:W3CDTF">2020-12-10T10:35:03Z</dcterms:created>
  <dcterms:modified xsi:type="dcterms:W3CDTF">2022-11-09T10:25:59Z</dcterms:modified>
</cp:coreProperties>
</file>