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11970" activeTab="15"/>
  </bookViews>
  <sheets>
    <sheet name="1" sheetId="23" r:id="rId1"/>
    <sheet name="2" sheetId="39" r:id="rId2"/>
    <sheet name="3" sheetId="42" r:id="rId3"/>
    <sheet name="4" sheetId="48" r:id="rId4"/>
    <sheet name="5" sheetId="49" r:id="rId5"/>
    <sheet name="6" sheetId="50" r:id="rId6"/>
    <sheet name="7" sheetId="51" r:id="rId7"/>
    <sheet name="8" sheetId="52" r:id="rId8"/>
    <sheet name="9" sheetId="53" r:id="rId9"/>
    <sheet name="10" sheetId="54" r:id="rId10"/>
    <sheet name="11" sheetId="25" r:id="rId11"/>
    <sheet name="12" sheetId="55" r:id="rId12"/>
    <sheet name="13" sheetId="56" r:id="rId13"/>
    <sheet name="14" sheetId="57" r:id="rId14"/>
    <sheet name="15" sheetId="58" r:id="rId15"/>
    <sheet name="16" sheetId="59" r:id="rId16"/>
    <sheet name="Лист1" sheetId="60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9">#REF!</definedName>
    <definedName name="_firstRow" localSheetId="10">#REF!</definedName>
    <definedName name="_firstRow" localSheetId="11">#REF!</definedName>
    <definedName name="_firstRow" localSheetId="12">#REF!</definedName>
    <definedName name="_firstRow" localSheetId="13">#REF!</definedName>
    <definedName name="_firstRow" localSheetId="14">#REF!</definedName>
    <definedName name="_firstRow" localSheetId="15">#REF!</definedName>
    <definedName name="_firstRow" localSheetId="2">#REF!</definedName>
    <definedName name="_firstRow" localSheetId="3">#REF!</definedName>
    <definedName name="_firstRow" localSheetId="4">#REF!</definedName>
    <definedName name="_firstRow" localSheetId="5">#REF!</definedName>
    <definedName name="_firstRow" localSheetId="6">#REF!</definedName>
    <definedName name="_firstRow" localSheetId="7">#REF!</definedName>
    <definedName name="_firstRow" localSheetId="8">#REF!</definedName>
    <definedName name="_firstRow">#REF!</definedName>
    <definedName name="_lastColumn" localSheetId="9">#REF!</definedName>
    <definedName name="_lastColumn" localSheetId="10">#REF!</definedName>
    <definedName name="_lastColumn" localSheetId="11">#REF!</definedName>
    <definedName name="_lastColumn" localSheetId="12">#REF!</definedName>
    <definedName name="_lastColumn" localSheetId="13">#REF!</definedName>
    <definedName name="_lastColumn" localSheetId="14">#REF!</definedName>
    <definedName name="_lastColumn" localSheetId="15">#REF!</definedName>
    <definedName name="_lastColumn" localSheetId="2">#REF!</definedName>
    <definedName name="_lastColumn" localSheetId="3">#REF!</definedName>
    <definedName name="_lastColumn" localSheetId="4">#REF!</definedName>
    <definedName name="_lastColumn" localSheetId="5">#REF!</definedName>
    <definedName name="_lastColumn" localSheetId="6">#REF!</definedName>
    <definedName name="_lastColumn" localSheetId="7">#REF!</definedName>
    <definedName name="_lastColumn" localSheetId="8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9">'[1]Sheet1 (3)'!#REF!</definedName>
    <definedName name="date.e" localSheetId="10">'[1]Sheet1 (3)'!#REF!</definedName>
    <definedName name="date.e" localSheetId="11">'[1]Sheet1 (3)'!#REF!</definedName>
    <definedName name="date.e" localSheetId="12">'[1]Sheet1 (3)'!#REF!</definedName>
    <definedName name="date.e" localSheetId="13">'[1]Sheet1 (3)'!#REF!</definedName>
    <definedName name="date.e" localSheetId="14">'[1]Sheet1 (3)'!#REF!</definedName>
    <definedName name="date.e" localSheetId="15">'[1]Sheet1 (3)'!#REF!</definedName>
    <definedName name="date.e" localSheetId="2">'[1]Sheet1 (3)'!#REF!</definedName>
    <definedName name="date.e" localSheetId="3">'[1]Sheet1 (3)'!#REF!</definedName>
    <definedName name="date.e" localSheetId="4">'[1]Sheet1 (3)'!#REF!</definedName>
    <definedName name="date.e" localSheetId="5">'[1]Sheet1 (3)'!#REF!</definedName>
    <definedName name="date.e" localSheetId="6">'[1]Sheet1 (3)'!#REF!</definedName>
    <definedName name="date.e" localSheetId="7">'[1]Sheet1 (3)'!#REF!</definedName>
    <definedName name="date.e" localSheetId="8">'[1]Sheet1 (3)'!#REF!</definedName>
    <definedName name="date.e">'[1]Sheet1 (3)'!#REF!</definedName>
    <definedName name="date_b" localSheetId="0">#REF!</definedName>
    <definedName name="date_b" localSheetId="9">#REF!</definedName>
    <definedName name="date_b" localSheetId="10">#REF!</definedName>
    <definedName name="date_b" localSheetId="11">#REF!</definedName>
    <definedName name="date_b" localSheetId="12">#REF!</definedName>
    <definedName name="date_b" localSheetId="13">#REF!</definedName>
    <definedName name="date_b" localSheetId="14">#REF!</definedName>
    <definedName name="date_b" localSheetId="15">#REF!</definedName>
    <definedName name="date_b" localSheetId="2">#REF!</definedName>
    <definedName name="date_b" localSheetId="3">#REF!</definedName>
    <definedName name="date_b" localSheetId="4">#REF!</definedName>
    <definedName name="date_b" localSheetId="5">#REF!</definedName>
    <definedName name="date_b" localSheetId="6">#REF!</definedName>
    <definedName name="date_b" localSheetId="7">#REF!</definedName>
    <definedName name="date_b" localSheetId="8">#REF!</definedName>
    <definedName name="date_b">#REF!</definedName>
    <definedName name="date_e" localSheetId="0">'[1]Sheet1 (2)'!#REF!</definedName>
    <definedName name="date_e" localSheetId="9">'[1]Sheet1 (2)'!#REF!</definedName>
    <definedName name="date_e" localSheetId="10">'[1]Sheet1 (2)'!#REF!</definedName>
    <definedName name="date_e" localSheetId="11">'[1]Sheet1 (2)'!#REF!</definedName>
    <definedName name="date_e" localSheetId="12">'[1]Sheet1 (2)'!#REF!</definedName>
    <definedName name="date_e" localSheetId="13">'[1]Sheet1 (2)'!#REF!</definedName>
    <definedName name="date_e" localSheetId="14">'[1]Sheet1 (2)'!#REF!</definedName>
    <definedName name="date_e" localSheetId="15">'[1]Sheet1 (2)'!#REF!</definedName>
    <definedName name="date_e" localSheetId="2">'[1]Sheet1 (2)'!#REF!</definedName>
    <definedName name="date_e" localSheetId="3">'[1]Sheet1 (2)'!#REF!</definedName>
    <definedName name="date_e" localSheetId="4">'[1]Sheet1 (2)'!#REF!</definedName>
    <definedName name="date_e" localSheetId="5">'[1]Sheet1 (2)'!#REF!</definedName>
    <definedName name="date_e" localSheetId="6">'[1]Sheet1 (2)'!#REF!</definedName>
    <definedName name="date_e" localSheetId="7">'[1]Sheet1 (2)'!#REF!</definedName>
    <definedName name="date_e" localSheetId="8">'[1]Sheet1 (2)'!#REF!</definedName>
    <definedName name="date_e">'[1]Sheet1 (2)'!#REF!</definedName>
    <definedName name="Excel_BuiltIn_Print_Area_1" localSheetId="9">#REF!</definedName>
    <definedName name="Excel_BuiltIn_Print_Area_1" localSheetId="10">#REF!</definedName>
    <definedName name="Excel_BuiltIn_Print_Area_1" localSheetId="11">#REF!</definedName>
    <definedName name="Excel_BuiltIn_Print_Area_1" localSheetId="12">#REF!</definedName>
    <definedName name="Excel_BuiltIn_Print_Area_1" localSheetId="13">#REF!</definedName>
    <definedName name="Excel_BuiltIn_Print_Area_1" localSheetId="14">#REF!</definedName>
    <definedName name="Excel_BuiltIn_Print_Area_1" localSheetId="15">#REF!</definedName>
    <definedName name="Excel_BuiltIn_Print_Area_1" localSheetId="2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7">#REF!</definedName>
    <definedName name="Excel_BuiltIn_Print_Area_1" localSheetId="8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[2]Sheet3!$A$3</definedName>
    <definedName name="hl_0" localSheetId="9">#REF!</definedName>
    <definedName name="hl_0" localSheetId="10">#REF!</definedName>
    <definedName name="hl_0" localSheetId="11">#REF!</definedName>
    <definedName name="hl_0" localSheetId="12">#REF!</definedName>
    <definedName name="hl_0" localSheetId="13">#REF!</definedName>
    <definedName name="hl_0" localSheetId="14">#REF!</definedName>
    <definedName name="hl_0" localSheetId="15">#REF!</definedName>
    <definedName name="hl_0" localSheetId="2">#REF!</definedName>
    <definedName name="hl_0" localSheetId="3">#REF!</definedName>
    <definedName name="hl_0" localSheetId="4">#REF!</definedName>
    <definedName name="hl_0" localSheetId="5">#REF!</definedName>
    <definedName name="hl_0" localSheetId="6">#REF!</definedName>
    <definedName name="hl_0" localSheetId="7">#REF!</definedName>
    <definedName name="hl_0" localSheetId="8">#REF!</definedName>
    <definedName name="hl_0">#REF!</definedName>
    <definedName name="hn_0" localSheetId="9">#REF!</definedName>
    <definedName name="hn_0" localSheetId="10">#REF!</definedName>
    <definedName name="hn_0" localSheetId="11">#REF!</definedName>
    <definedName name="hn_0" localSheetId="12">#REF!</definedName>
    <definedName name="hn_0" localSheetId="13">#REF!</definedName>
    <definedName name="hn_0" localSheetId="14">#REF!</definedName>
    <definedName name="hn_0" localSheetId="15">#REF!</definedName>
    <definedName name="hn_0" localSheetId="2">#REF!</definedName>
    <definedName name="hn_0" localSheetId="3">#REF!</definedName>
    <definedName name="hn_0" localSheetId="4">#REF!</definedName>
    <definedName name="hn_0" localSheetId="5">#REF!</definedName>
    <definedName name="hn_0" localSheetId="6">#REF!</definedName>
    <definedName name="hn_0" localSheetId="7">#REF!</definedName>
    <definedName name="hn_0" localSheetId="8">#REF!</definedName>
    <definedName name="hn_0">#REF!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9">'[1]Sheet1 (2)'!#REF!</definedName>
    <definedName name="lcz" localSheetId="10">'[1]Sheet1 (2)'!#REF!</definedName>
    <definedName name="lcz" localSheetId="11">'[1]Sheet1 (2)'!#REF!</definedName>
    <definedName name="lcz" localSheetId="12">'[1]Sheet1 (2)'!#REF!</definedName>
    <definedName name="lcz" localSheetId="13">'[1]Sheet1 (2)'!#REF!</definedName>
    <definedName name="lcz" localSheetId="14">'[1]Sheet1 (2)'!#REF!</definedName>
    <definedName name="lcz" localSheetId="15">'[1]Sheet1 (2)'!#REF!</definedName>
    <definedName name="lcz" localSheetId="2">'[1]Sheet1 (2)'!#REF!</definedName>
    <definedName name="lcz" localSheetId="3">'[1]Sheet1 (2)'!#REF!</definedName>
    <definedName name="lcz" localSheetId="4">'[1]Sheet1 (2)'!#REF!</definedName>
    <definedName name="lcz" localSheetId="5">'[1]Sheet1 (2)'!#REF!</definedName>
    <definedName name="lcz" localSheetId="6">'[1]Sheet1 (2)'!#REF!</definedName>
    <definedName name="lcz" localSheetId="7">'[1]Sheet1 (2)'!#REF!</definedName>
    <definedName name="lcz" localSheetId="8">'[1]Sheet1 (2)'!#REF!</definedName>
    <definedName name="lcz">'[1]Sheet1 (2)'!#REF!</definedName>
    <definedName name="name_cz" localSheetId="0">#REF!</definedName>
    <definedName name="name_cz" localSheetId="9">#REF!</definedName>
    <definedName name="name_cz" localSheetId="10">#REF!</definedName>
    <definedName name="name_cz" localSheetId="11">#REF!</definedName>
    <definedName name="name_cz" localSheetId="12">#REF!</definedName>
    <definedName name="name_cz" localSheetId="13">#REF!</definedName>
    <definedName name="name_cz" localSheetId="14">#REF!</definedName>
    <definedName name="name_cz" localSheetId="15">#REF!</definedName>
    <definedName name="name_cz" localSheetId="2">#REF!</definedName>
    <definedName name="name_cz" localSheetId="3">#REF!</definedName>
    <definedName name="name_cz" localSheetId="4">#REF!</definedName>
    <definedName name="name_cz" localSheetId="5">#REF!</definedName>
    <definedName name="name_cz" localSheetId="6">#REF!</definedName>
    <definedName name="name_cz" localSheetId="7">#REF!</definedName>
    <definedName name="name_cz" localSheetId="8">#REF!</definedName>
    <definedName name="name_cz">#REF!</definedName>
    <definedName name="name_period" localSheetId="0">#REF!</definedName>
    <definedName name="name_period" localSheetId="9">#REF!</definedName>
    <definedName name="name_period" localSheetId="10">#REF!</definedName>
    <definedName name="name_period" localSheetId="11">#REF!</definedName>
    <definedName name="name_period" localSheetId="12">#REF!</definedName>
    <definedName name="name_period" localSheetId="13">#REF!</definedName>
    <definedName name="name_period" localSheetId="14">#REF!</definedName>
    <definedName name="name_period" localSheetId="15">#REF!</definedName>
    <definedName name="name_period" localSheetId="2">#REF!</definedName>
    <definedName name="name_period" localSheetId="3">#REF!</definedName>
    <definedName name="name_period" localSheetId="4">#REF!</definedName>
    <definedName name="name_period" localSheetId="5">#REF!</definedName>
    <definedName name="name_period" localSheetId="6">#REF!</definedName>
    <definedName name="name_period" localSheetId="7">#REF!</definedName>
    <definedName name="name_period" localSheetId="8">#REF!</definedName>
    <definedName name="name_period">#REF!</definedName>
    <definedName name="pyear" localSheetId="0">#REF!</definedName>
    <definedName name="pyear" localSheetId="9">#REF!</definedName>
    <definedName name="pyear" localSheetId="10">#REF!</definedName>
    <definedName name="pyear" localSheetId="11">#REF!</definedName>
    <definedName name="pyear" localSheetId="12">#REF!</definedName>
    <definedName name="pyear" localSheetId="13">#REF!</definedName>
    <definedName name="pyear" localSheetId="14">#REF!</definedName>
    <definedName name="pyear" localSheetId="15">#REF!</definedName>
    <definedName name="pyear" localSheetId="2">#REF!</definedName>
    <definedName name="pyear" localSheetId="3">#REF!</definedName>
    <definedName name="pyear" localSheetId="4">#REF!</definedName>
    <definedName name="pyear" localSheetId="5">#REF!</definedName>
    <definedName name="pyear" localSheetId="6">#REF!</definedName>
    <definedName name="pyear" localSheetId="7">#REF!</definedName>
    <definedName name="pyear" localSheetId="8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9">#REF!</definedName>
    <definedName name="апр" localSheetId="11">#REF!</definedName>
    <definedName name="апр" localSheetId="12">#REF!</definedName>
    <definedName name="апр" localSheetId="14">#REF!</definedName>
    <definedName name="апр" localSheetId="15">#REF!</definedName>
    <definedName name="апр" localSheetId="2">#REF!</definedName>
    <definedName name="апр" localSheetId="3">#REF!</definedName>
    <definedName name="апр" localSheetId="4">#REF!</definedName>
    <definedName name="апр" localSheetId="5">#REF!</definedName>
    <definedName name="апр" localSheetId="6">#REF!</definedName>
    <definedName name="апр" localSheetId="7">#REF!</definedName>
    <definedName name="апр" localSheetId="8">#REF!</definedName>
    <definedName name="апр">#REF!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9">#REF!</definedName>
    <definedName name="дфтф" localSheetId="11">#REF!</definedName>
    <definedName name="дфтф" localSheetId="12">#REF!</definedName>
    <definedName name="дфтф" localSheetId="14">#REF!</definedName>
    <definedName name="дфтф" localSheetId="15">#REF!</definedName>
    <definedName name="дфтф" localSheetId="2">#REF!</definedName>
    <definedName name="дфтф" localSheetId="3">#REF!</definedName>
    <definedName name="дфтф" localSheetId="4">#REF!</definedName>
    <definedName name="дфтф" localSheetId="5">#REF!</definedName>
    <definedName name="дфтф" localSheetId="6">#REF!</definedName>
    <definedName name="дфтф" localSheetId="7">#REF!</definedName>
    <definedName name="дфтф" localSheetId="8">#REF!</definedName>
    <definedName name="дфтф">#REF!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9">'10'!$A:$A</definedName>
    <definedName name="_xlnm.Print_Titles" localSheetId="11">'12'!$A:$A</definedName>
    <definedName name="_xlnm.Print_Titles" localSheetId="12">'13'!$A:$A</definedName>
    <definedName name="_xlnm.Print_Titles" localSheetId="14">'15'!$A:$A</definedName>
    <definedName name="_xlnm.Print_Titles" localSheetId="15">'16'!$A:$A</definedName>
    <definedName name="_xlnm.Print_Titles" localSheetId="1">'2'!$A:$A</definedName>
    <definedName name="_xlnm.Print_Titles" localSheetId="3">'4'!$A:$A</definedName>
    <definedName name="_xlnm.Print_Titles" localSheetId="5">'6'!$A:$A</definedName>
    <definedName name="_xlnm.Print_Titles" localSheetId="7">'8'!$A:$A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9">#REF!</definedName>
    <definedName name="лпдаж" localSheetId="11">#REF!</definedName>
    <definedName name="лпдаж" localSheetId="12">#REF!</definedName>
    <definedName name="лпдаж" localSheetId="14">#REF!</definedName>
    <definedName name="лпдаж" localSheetId="15">#REF!</definedName>
    <definedName name="лпдаж" localSheetId="2">#REF!</definedName>
    <definedName name="лпдаж" localSheetId="3">#REF!</definedName>
    <definedName name="лпдаж" localSheetId="4">#REF!</definedName>
    <definedName name="лпдаж" localSheetId="5">#REF!</definedName>
    <definedName name="лпдаж" localSheetId="6">#REF!</definedName>
    <definedName name="лпдаж" localSheetId="7">#REF!</definedName>
    <definedName name="лпдаж" localSheetId="8">#REF!</definedName>
    <definedName name="лпдаж">#REF!</definedName>
    <definedName name="_xlnm.Print_Area" localSheetId="0">'1'!$A$1:$E$19</definedName>
    <definedName name="_xlnm.Print_Area" localSheetId="9">'10'!$A$1:$AB$12</definedName>
    <definedName name="_xlnm.Print_Area" localSheetId="10">'11'!$A$1:$D$20</definedName>
    <definedName name="_xlnm.Print_Area" localSheetId="11">'12'!$A$1:$K$12</definedName>
    <definedName name="_xlnm.Print_Area" localSheetId="12">'13'!$A$1:$K$12</definedName>
    <definedName name="_xlnm.Print_Area" localSheetId="13">'14'!$A$1:$I$21</definedName>
    <definedName name="_xlnm.Print_Area" localSheetId="14">'15'!$A$1:$AB$12</definedName>
    <definedName name="_xlnm.Print_Area" localSheetId="15">'16'!$A$1:$AB$12</definedName>
    <definedName name="_xlnm.Print_Area" localSheetId="1">'2'!$A$1:$AB$13</definedName>
    <definedName name="_xlnm.Print_Area" localSheetId="2">'3'!$A$1:$E$18</definedName>
    <definedName name="_xlnm.Print_Area" localSheetId="3">'4'!$A$1:$AB$13</definedName>
    <definedName name="_xlnm.Print_Area" localSheetId="4">'5'!$A$1:$E$19</definedName>
    <definedName name="_xlnm.Print_Area" localSheetId="5">'6'!$A$1:$AB$12</definedName>
    <definedName name="_xlnm.Print_Area" localSheetId="6">'7'!$A$1:$E$19</definedName>
    <definedName name="_xlnm.Print_Area" localSheetId="7">'8'!$A$1:$AB$12</definedName>
    <definedName name="_xlnm.Print_Area" localSheetId="8">'9'!$A$1:$E$19</definedName>
    <definedName name="олд" localSheetId="9">'[1]Sheet1 (3)'!#REF!</definedName>
    <definedName name="олд" localSheetId="10">'[1]Sheet1 (3)'!#REF!</definedName>
    <definedName name="олд" localSheetId="11">'[1]Sheet1 (3)'!#REF!</definedName>
    <definedName name="олд" localSheetId="12">'[1]Sheet1 (3)'!#REF!</definedName>
    <definedName name="олд" localSheetId="13">'[1]Sheet1 (3)'!#REF!</definedName>
    <definedName name="олд" localSheetId="14">'[1]Sheet1 (3)'!#REF!</definedName>
    <definedName name="олд" localSheetId="15">'[1]Sheet1 (3)'!#REF!</definedName>
    <definedName name="олд" localSheetId="2">'[1]Sheet1 (3)'!#REF!</definedName>
    <definedName name="олд" localSheetId="3">'[1]Sheet1 (3)'!#REF!</definedName>
    <definedName name="олд" localSheetId="4">'[1]Sheet1 (3)'!#REF!</definedName>
    <definedName name="олд" localSheetId="5">'[1]Sheet1 (3)'!#REF!</definedName>
    <definedName name="олд" localSheetId="6">'[1]Sheet1 (3)'!#REF!</definedName>
    <definedName name="олд" localSheetId="7">'[1]Sheet1 (3)'!#REF!</definedName>
    <definedName name="олд" localSheetId="8">'[1]Sheet1 (3)'!#REF!</definedName>
    <definedName name="олд">'[1]Sheet1 (3)'!#REF!</definedName>
    <definedName name="оплад" localSheetId="9">'[3]Sheet1 (2)'!#REF!</definedName>
    <definedName name="оплад" localSheetId="11">'[3]Sheet1 (2)'!#REF!</definedName>
    <definedName name="оплад" localSheetId="12">'[3]Sheet1 (2)'!#REF!</definedName>
    <definedName name="оплад" localSheetId="14">'[3]Sheet1 (2)'!#REF!</definedName>
    <definedName name="оплад" localSheetId="15">'[3]Sheet1 (2)'!#REF!</definedName>
    <definedName name="оплад" localSheetId="2">'[3]Sheet1 (2)'!#REF!</definedName>
    <definedName name="оплад" localSheetId="3">'[3]Sheet1 (2)'!#REF!</definedName>
    <definedName name="оплад" localSheetId="4">'[3]Sheet1 (2)'!#REF!</definedName>
    <definedName name="оплад" localSheetId="5">'[3]Sheet1 (2)'!#REF!</definedName>
    <definedName name="оплад" localSheetId="6">'[3]Sheet1 (2)'!#REF!</definedName>
    <definedName name="оплад" localSheetId="7">'[3]Sheet1 (2)'!#REF!</definedName>
    <definedName name="оплад" localSheetId="8">'[3]Sheet1 (2)'!#REF!</definedName>
    <definedName name="оплад">'[3]Sheet1 (2)'!#REF!</definedName>
    <definedName name="паовжф" localSheetId="9">#REF!</definedName>
    <definedName name="паовжф" localSheetId="11">#REF!</definedName>
    <definedName name="паовжф" localSheetId="12">#REF!</definedName>
    <definedName name="паовжф" localSheetId="14">#REF!</definedName>
    <definedName name="паовжф" localSheetId="15">#REF!</definedName>
    <definedName name="паовжф" localSheetId="2">#REF!</definedName>
    <definedName name="паовжф" localSheetId="3">#REF!</definedName>
    <definedName name="паовжф" localSheetId="4">#REF!</definedName>
    <definedName name="паовжф" localSheetId="5">#REF!</definedName>
    <definedName name="паовжф" localSheetId="6">#REF!</definedName>
    <definedName name="паовжф" localSheetId="7">#REF!</definedName>
    <definedName name="паовжф" localSheetId="8">#REF!</definedName>
    <definedName name="паовжф">#REF!</definedName>
    <definedName name="пар" localSheetId="9">#REF!</definedName>
    <definedName name="пар" localSheetId="11">#REF!</definedName>
    <definedName name="пар" localSheetId="12">#REF!</definedName>
    <definedName name="пар" localSheetId="14">#REF!</definedName>
    <definedName name="пар" localSheetId="15">#REF!</definedName>
    <definedName name="пар" localSheetId="2">#REF!</definedName>
    <definedName name="пар" localSheetId="3">#REF!</definedName>
    <definedName name="пар" localSheetId="4">#REF!</definedName>
    <definedName name="пар" localSheetId="5">#REF!</definedName>
    <definedName name="пар" localSheetId="6">#REF!</definedName>
    <definedName name="пар" localSheetId="7">#REF!</definedName>
    <definedName name="пар" localSheetId="8">#REF!</definedName>
    <definedName name="пар">#REF!</definedName>
    <definedName name="плдаж" localSheetId="9">#REF!</definedName>
    <definedName name="плдаж" localSheetId="11">#REF!</definedName>
    <definedName name="плдаж" localSheetId="12">#REF!</definedName>
    <definedName name="плдаж" localSheetId="14">#REF!</definedName>
    <definedName name="плдаж" localSheetId="15">#REF!</definedName>
    <definedName name="плдаж" localSheetId="2">#REF!</definedName>
    <definedName name="плдаж" localSheetId="3">#REF!</definedName>
    <definedName name="плдаж" localSheetId="4">#REF!</definedName>
    <definedName name="плдаж" localSheetId="5">#REF!</definedName>
    <definedName name="плдаж" localSheetId="6">#REF!</definedName>
    <definedName name="плдаж" localSheetId="7">#REF!</definedName>
    <definedName name="плдаж" localSheetId="8">#REF!</definedName>
    <definedName name="плдаж">#REF!</definedName>
    <definedName name="плдажп" localSheetId="9">#REF!</definedName>
    <definedName name="плдажп" localSheetId="11">#REF!</definedName>
    <definedName name="плдажп" localSheetId="12">#REF!</definedName>
    <definedName name="плдажп" localSheetId="14">#REF!</definedName>
    <definedName name="плдажп" localSheetId="15">#REF!</definedName>
    <definedName name="плдажп" localSheetId="2">#REF!</definedName>
    <definedName name="плдажп" localSheetId="3">#REF!</definedName>
    <definedName name="плдажп" localSheetId="4">#REF!</definedName>
    <definedName name="плдажп" localSheetId="5">#REF!</definedName>
    <definedName name="плдажп" localSheetId="6">#REF!</definedName>
    <definedName name="плдажп" localSheetId="7">#REF!</definedName>
    <definedName name="плдажп" localSheetId="8">#REF!</definedName>
    <definedName name="плдажп">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9">'[3]Sheet1 (3)'!#REF!</definedName>
    <definedName name="праовл" localSheetId="11">'[3]Sheet1 (3)'!#REF!</definedName>
    <definedName name="праовл" localSheetId="12">'[3]Sheet1 (3)'!#REF!</definedName>
    <definedName name="праовл" localSheetId="14">'[3]Sheet1 (3)'!#REF!</definedName>
    <definedName name="праовл" localSheetId="15">'[3]Sheet1 (3)'!#REF!</definedName>
    <definedName name="праовл" localSheetId="2">'[3]Sheet1 (3)'!#REF!</definedName>
    <definedName name="праовл" localSheetId="3">'[3]Sheet1 (3)'!#REF!</definedName>
    <definedName name="праовл" localSheetId="4">'[3]Sheet1 (3)'!#REF!</definedName>
    <definedName name="праовл" localSheetId="5">'[3]Sheet1 (3)'!#REF!</definedName>
    <definedName name="праовл" localSheetId="6">'[3]Sheet1 (3)'!#REF!</definedName>
    <definedName name="праовл" localSheetId="7">'[3]Sheet1 (3)'!#REF!</definedName>
    <definedName name="праовл" localSheetId="8">'[3]Sheet1 (3)'!#REF!</definedName>
    <definedName name="праовл">'[3]Sheet1 (3)'!#REF!</definedName>
    <definedName name="проавлф" localSheetId="9">#REF!</definedName>
    <definedName name="проавлф" localSheetId="11">#REF!</definedName>
    <definedName name="проавлф" localSheetId="12">#REF!</definedName>
    <definedName name="проавлф" localSheetId="14">#REF!</definedName>
    <definedName name="проавлф" localSheetId="15">#REF!</definedName>
    <definedName name="проавлф" localSheetId="2">#REF!</definedName>
    <definedName name="проавлф" localSheetId="3">#REF!</definedName>
    <definedName name="проавлф" localSheetId="4">#REF!</definedName>
    <definedName name="проавлф" localSheetId="5">#REF!</definedName>
    <definedName name="проавлф" localSheetId="6">#REF!</definedName>
    <definedName name="проавлф" localSheetId="7">#REF!</definedName>
    <definedName name="проавлф" localSheetId="8">#REF!</definedName>
    <definedName name="проавлф">#REF!</definedName>
    <definedName name="рпа" localSheetId="9">#REF!</definedName>
    <definedName name="рпа" localSheetId="11">#REF!</definedName>
    <definedName name="рпа" localSheetId="12">#REF!</definedName>
    <definedName name="рпа" localSheetId="14">#REF!</definedName>
    <definedName name="рпа" localSheetId="15">#REF!</definedName>
    <definedName name="рпа" localSheetId="2">#REF!</definedName>
    <definedName name="рпа" localSheetId="3">#REF!</definedName>
    <definedName name="рпа" localSheetId="4">#REF!</definedName>
    <definedName name="рпа" localSheetId="5">#REF!</definedName>
    <definedName name="рпа" localSheetId="6">#REF!</definedName>
    <definedName name="рпа" localSheetId="7">#REF!</definedName>
    <definedName name="рпа" localSheetId="8">#REF!</definedName>
    <definedName name="рпа">#REF!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9">'[3]Sheet1 (2)'!#REF!</definedName>
    <definedName name="рррр" localSheetId="11">'[3]Sheet1 (2)'!#REF!</definedName>
    <definedName name="рррр" localSheetId="12">'[3]Sheet1 (2)'!#REF!</definedName>
    <definedName name="рррр" localSheetId="14">'[3]Sheet1 (2)'!#REF!</definedName>
    <definedName name="рррр" localSheetId="15">'[3]Sheet1 (2)'!#REF!</definedName>
    <definedName name="рррр" localSheetId="2">'[3]Sheet1 (2)'!#REF!</definedName>
    <definedName name="рррр" localSheetId="3">'[3]Sheet1 (2)'!#REF!</definedName>
    <definedName name="рррр" localSheetId="4">'[3]Sheet1 (2)'!#REF!</definedName>
    <definedName name="рррр" localSheetId="5">'[3]Sheet1 (2)'!#REF!</definedName>
    <definedName name="рррр" localSheetId="6">'[3]Sheet1 (2)'!#REF!</definedName>
    <definedName name="рррр" localSheetId="7">'[3]Sheet1 (2)'!#REF!</definedName>
    <definedName name="рррр" localSheetId="8">'[3]Sheet1 (2)'!#REF!</definedName>
    <definedName name="рррр">'[3]Sheet1 (2)'!#REF!</definedName>
    <definedName name="ррррау" localSheetId="9">'[1]Sheet1 (3)'!#REF!</definedName>
    <definedName name="ррррау" localSheetId="11">'[1]Sheet1 (3)'!#REF!</definedName>
    <definedName name="ррррау" localSheetId="12">'[1]Sheet1 (3)'!#REF!</definedName>
    <definedName name="ррррау" localSheetId="14">'[1]Sheet1 (3)'!#REF!</definedName>
    <definedName name="ррррау" localSheetId="15">'[1]Sheet1 (3)'!#REF!</definedName>
    <definedName name="ррррау" localSheetId="2">'[1]Sheet1 (3)'!#REF!</definedName>
    <definedName name="ррррау" localSheetId="3">'[1]Sheet1 (3)'!#REF!</definedName>
    <definedName name="ррррау" localSheetId="4">'[1]Sheet1 (3)'!#REF!</definedName>
    <definedName name="ррррау" localSheetId="5">'[1]Sheet1 (3)'!#REF!</definedName>
    <definedName name="ррррау" localSheetId="6">'[1]Sheet1 (3)'!#REF!</definedName>
    <definedName name="ррррау" localSheetId="7">'[1]Sheet1 (3)'!#REF!</definedName>
    <definedName name="ррррау" localSheetId="8">'[1]Sheet1 (3)'!#REF!</definedName>
    <definedName name="ррррау">'[1]Sheet1 (3)'!#REF!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>[4]Sheet3!$A$2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</workbook>
</file>

<file path=xl/calcChain.xml><?xml version="1.0" encoding="utf-8"?>
<calcChain xmlns="http://schemas.openxmlformats.org/spreadsheetml/2006/main">
  <c r="H9" i="56" l="1"/>
  <c r="H11" i="56"/>
  <c r="H8" i="56"/>
  <c r="H9" i="55"/>
  <c r="H10" i="55"/>
  <c r="H10" i="56" s="1"/>
  <c r="H11" i="55"/>
  <c r="H12" i="55"/>
  <c r="H12" i="56" s="1"/>
  <c r="H8" i="55"/>
  <c r="R9" i="54"/>
  <c r="R10" i="54"/>
  <c r="R11" i="54"/>
  <c r="R12" i="54"/>
  <c r="R8" i="54"/>
  <c r="R9" i="52"/>
  <c r="R10" i="52"/>
  <c r="R11" i="52"/>
  <c r="R12" i="52"/>
  <c r="R8" i="52"/>
  <c r="R9" i="50"/>
  <c r="R10" i="50"/>
  <c r="R11" i="50"/>
  <c r="R12" i="50"/>
  <c r="R8" i="50"/>
  <c r="R9" i="48"/>
  <c r="R10" i="48"/>
  <c r="R11" i="48"/>
  <c r="R12" i="48"/>
  <c r="R8" i="48"/>
  <c r="R9" i="39"/>
  <c r="R10" i="39"/>
  <c r="R11" i="39"/>
  <c r="R12" i="39"/>
  <c r="R8" i="39"/>
  <c r="K9" i="55" l="1"/>
  <c r="K9" i="56" s="1"/>
  <c r="K10" i="55"/>
  <c r="K10" i="56" s="1"/>
  <c r="K11" i="55"/>
  <c r="K11" i="56" s="1"/>
  <c r="K12" i="55"/>
  <c r="K12" i="56" s="1"/>
  <c r="K8" i="55"/>
  <c r="K8" i="56" s="1"/>
  <c r="G9" i="55"/>
  <c r="G10" i="55"/>
  <c r="G11" i="55"/>
  <c r="G12" i="55"/>
  <c r="G8" i="55"/>
  <c r="F9" i="55"/>
  <c r="F10" i="55"/>
  <c r="F11" i="55"/>
  <c r="F12" i="55"/>
  <c r="F8" i="55"/>
  <c r="H12" i="58"/>
  <c r="H9" i="58"/>
  <c r="H10" i="58"/>
  <c r="H11" i="58"/>
  <c r="Z9" i="58" l="1"/>
  <c r="Z10" i="58"/>
  <c r="Z11" i="58"/>
  <c r="Z12" i="58"/>
  <c r="Z8" i="58"/>
  <c r="W9" i="58"/>
  <c r="W10" i="58"/>
  <c r="W11" i="58"/>
  <c r="W12" i="58"/>
  <c r="W8" i="58"/>
  <c r="T9" i="58"/>
  <c r="T10" i="58"/>
  <c r="T11" i="58"/>
  <c r="T12" i="58"/>
  <c r="T8" i="58"/>
  <c r="Q9" i="58"/>
  <c r="Q10" i="58"/>
  <c r="Q11" i="58"/>
  <c r="Q12" i="58"/>
  <c r="Q8" i="58"/>
  <c r="N9" i="58"/>
  <c r="N10" i="58"/>
  <c r="N11" i="58"/>
  <c r="N12" i="58"/>
  <c r="N8" i="58"/>
  <c r="K9" i="58"/>
  <c r="K10" i="58"/>
  <c r="K11" i="58"/>
  <c r="K12" i="58"/>
  <c r="K8" i="58"/>
  <c r="H8" i="58"/>
  <c r="E9" i="58"/>
  <c r="E10" i="58"/>
  <c r="E11" i="58"/>
  <c r="E12" i="58"/>
  <c r="E8" i="58"/>
  <c r="B9" i="58"/>
  <c r="B10" i="58"/>
  <c r="B11" i="58"/>
  <c r="B12" i="58"/>
  <c r="B8" i="58"/>
  <c r="X9" i="54" l="1"/>
  <c r="X10" i="54"/>
  <c r="X11" i="54"/>
  <c r="X12" i="54"/>
  <c r="X8" i="54"/>
  <c r="U9" i="54"/>
  <c r="U10" i="54"/>
  <c r="U11" i="54"/>
  <c r="U12" i="54"/>
  <c r="U8" i="54"/>
  <c r="F9" i="54"/>
  <c r="F10" i="54"/>
  <c r="F11" i="54"/>
  <c r="F12" i="54"/>
  <c r="F8" i="54"/>
  <c r="C9" i="54"/>
  <c r="C10" i="54"/>
  <c r="C11" i="54"/>
  <c r="C12" i="54"/>
  <c r="C8" i="54"/>
  <c r="J9" i="55"/>
  <c r="J9" i="56" s="1"/>
  <c r="J10" i="55"/>
  <c r="J10" i="56" s="1"/>
  <c r="J11" i="55"/>
  <c r="J11" i="56" s="1"/>
  <c r="J12" i="55"/>
  <c r="J12" i="56" s="1"/>
  <c r="J8" i="55"/>
  <c r="J8" i="56" s="1"/>
  <c r="I9" i="55"/>
  <c r="I9" i="56" s="1"/>
  <c r="I10" i="55"/>
  <c r="I10" i="56" s="1"/>
  <c r="I11" i="55"/>
  <c r="I11" i="56" s="1"/>
  <c r="I12" i="55"/>
  <c r="I12" i="56" s="1"/>
  <c r="I8" i="55"/>
  <c r="I8" i="56" s="1"/>
  <c r="E9" i="55"/>
  <c r="E9" i="56" s="1"/>
  <c r="E10" i="55"/>
  <c r="E10" i="56" s="1"/>
  <c r="E11" i="55"/>
  <c r="E11" i="56" s="1"/>
  <c r="E12" i="55"/>
  <c r="E12" i="56" s="1"/>
  <c r="E8" i="55"/>
  <c r="E8" i="56" s="1"/>
  <c r="D9" i="55"/>
  <c r="D9" i="56" s="1"/>
  <c r="D10" i="55"/>
  <c r="D10" i="56" s="1"/>
  <c r="D11" i="55"/>
  <c r="D11" i="56" s="1"/>
  <c r="D12" i="55"/>
  <c r="D12" i="56" s="1"/>
  <c r="D8" i="55"/>
  <c r="D8" i="56" s="1"/>
  <c r="C9" i="55"/>
  <c r="C9" i="56" s="1"/>
  <c r="C10" i="55"/>
  <c r="C10" i="56" s="1"/>
  <c r="C11" i="55"/>
  <c r="C11" i="56" s="1"/>
  <c r="C12" i="55"/>
  <c r="C12" i="56" s="1"/>
  <c r="C8" i="55"/>
  <c r="C8" i="56" s="1"/>
  <c r="B9" i="55"/>
  <c r="B9" i="56" s="1"/>
  <c r="B10" i="55"/>
  <c r="B10" i="56" s="1"/>
  <c r="B11" i="55"/>
  <c r="B11" i="56" s="1"/>
  <c r="B12" i="55"/>
  <c r="B12" i="56" s="1"/>
  <c r="B8" i="55"/>
  <c r="B8" i="56" s="1"/>
  <c r="U12" i="39"/>
  <c r="U11" i="39"/>
  <c r="U10" i="39"/>
  <c r="U9" i="39"/>
  <c r="U8" i="39"/>
  <c r="C12" i="39"/>
  <c r="C11" i="39"/>
  <c r="C10" i="39"/>
  <c r="C9" i="39"/>
  <c r="C8" i="39"/>
  <c r="C7" i="39" l="1"/>
  <c r="C6" i="23" s="1"/>
  <c r="U7" i="39"/>
  <c r="C16" i="23" s="1"/>
  <c r="O9" i="48" l="1"/>
  <c r="O10" i="48"/>
  <c r="O11" i="48"/>
  <c r="O12" i="48"/>
  <c r="O8" i="48"/>
  <c r="AA9" i="59" l="1"/>
  <c r="AA9" i="58" s="1"/>
  <c r="AA10" i="59"/>
  <c r="AA10" i="58" s="1"/>
  <c r="AA11" i="59"/>
  <c r="AA11" i="58" s="1"/>
  <c r="AA12" i="59"/>
  <c r="AA12" i="58" s="1"/>
  <c r="AA8" i="59"/>
  <c r="AA8" i="58" s="1"/>
  <c r="X9" i="59"/>
  <c r="X9" i="58" s="1"/>
  <c r="X10" i="59"/>
  <c r="X10" i="58" s="1"/>
  <c r="X11" i="59"/>
  <c r="X11" i="58" s="1"/>
  <c r="X12" i="59"/>
  <c r="X12" i="58" s="1"/>
  <c r="X8" i="59"/>
  <c r="X8" i="58" s="1"/>
  <c r="U9" i="59"/>
  <c r="U9" i="58" s="1"/>
  <c r="U10" i="59"/>
  <c r="U10" i="58" s="1"/>
  <c r="U11" i="59"/>
  <c r="U11" i="58" s="1"/>
  <c r="U12" i="59"/>
  <c r="U12" i="58" s="1"/>
  <c r="U8" i="59"/>
  <c r="U8" i="58" s="1"/>
  <c r="R9" i="59"/>
  <c r="R9" i="58" s="1"/>
  <c r="R10" i="59"/>
  <c r="R10" i="58" s="1"/>
  <c r="R11" i="59"/>
  <c r="R11" i="58" s="1"/>
  <c r="R12" i="59"/>
  <c r="R12" i="58" s="1"/>
  <c r="R8" i="59"/>
  <c r="R8" i="58" s="1"/>
  <c r="O9" i="59"/>
  <c r="O9" i="58" s="1"/>
  <c r="O10" i="59"/>
  <c r="O10" i="58" s="1"/>
  <c r="O11" i="59"/>
  <c r="O11" i="58" s="1"/>
  <c r="O12" i="59"/>
  <c r="O12" i="58" s="1"/>
  <c r="O8" i="59"/>
  <c r="O8" i="58" s="1"/>
  <c r="L9" i="59"/>
  <c r="L9" i="58" s="1"/>
  <c r="L10" i="59"/>
  <c r="L10" i="58" s="1"/>
  <c r="L11" i="59"/>
  <c r="L11" i="58" s="1"/>
  <c r="L12" i="59"/>
  <c r="L12" i="58" s="1"/>
  <c r="L8" i="59"/>
  <c r="L8" i="58" s="1"/>
  <c r="I9" i="59"/>
  <c r="I9" i="58" s="1"/>
  <c r="I10" i="59"/>
  <c r="I10" i="58" s="1"/>
  <c r="I11" i="59"/>
  <c r="I11" i="58" s="1"/>
  <c r="I12" i="59"/>
  <c r="I12" i="58" s="1"/>
  <c r="I8" i="59"/>
  <c r="I8" i="58" s="1"/>
  <c r="F9" i="59"/>
  <c r="F9" i="58" s="1"/>
  <c r="F10" i="59"/>
  <c r="F10" i="58" s="1"/>
  <c r="F11" i="59"/>
  <c r="F11" i="58" s="1"/>
  <c r="F12" i="59"/>
  <c r="F12" i="58" s="1"/>
  <c r="F8" i="59"/>
  <c r="F8" i="58" s="1"/>
  <c r="C9" i="59"/>
  <c r="C9" i="58" s="1"/>
  <c r="C10" i="59"/>
  <c r="C10" i="58" s="1"/>
  <c r="C11" i="59"/>
  <c r="C11" i="58" s="1"/>
  <c r="C12" i="59"/>
  <c r="C12" i="58" s="1"/>
  <c r="C8" i="59"/>
  <c r="C8" i="58" s="1"/>
  <c r="D8" i="58" l="1"/>
  <c r="G9" i="56"/>
  <c r="G10" i="56"/>
  <c r="G11" i="56"/>
  <c r="G12" i="56"/>
  <c r="G8" i="56"/>
  <c r="F9" i="56"/>
  <c r="F10" i="56"/>
  <c r="F11" i="56"/>
  <c r="F12" i="56"/>
  <c r="F8" i="56"/>
  <c r="AA9" i="54"/>
  <c r="AA10" i="54"/>
  <c r="AA11" i="54"/>
  <c r="AA12" i="54"/>
  <c r="AA8" i="54"/>
  <c r="O9" i="54"/>
  <c r="O10" i="54"/>
  <c r="O11" i="54"/>
  <c r="O12" i="54"/>
  <c r="O8" i="54"/>
  <c r="L9" i="54"/>
  <c r="L10" i="54"/>
  <c r="L11" i="54"/>
  <c r="L12" i="54"/>
  <c r="L8" i="54"/>
  <c r="I9" i="54"/>
  <c r="I10" i="54"/>
  <c r="I11" i="54"/>
  <c r="I12" i="54"/>
  <c r="I8" i="54"/>
  <c r="AA9" i="52"/>
  <c r="AA10" i="52"/>
  <c r="AA11" i="52"/>
  <c r="AA12" i="52"/>
  <c r="AA8" i="52"/>
  <c r="X9" i="52"/>
  <c r="X10" i="52"/>
  <c r="X11" i="52"/>
  <c r="X12" i="52"/>
  <c r="X8" i="52"/>
  <c r="U9" i="52"/>
  <c r="U10" i="52"/>
  <c r="U11" i="52"/>
  <c r="U12" i="52"/>
  <c r="U8" i="52"/>
  <c r="O9" i="52"/>
  <c r="O10" i="52"/>
  <c r="O11" i="52"/>
  <c r="O12" i="52"/>
  <c r="O8" i="52"/>
  <c r="L9" i="52"/>
  <c r="L10" i="52"/>
  <c r="L11" i="52"/>
  <c r="L12" i="52"/>
  <c r="L8" i="52"/>
  <c r="I9" i="52"/>
  <c r="I10" i="52"/>
  <c r="I11" i="52"/>
  <c r="I12" i="52"/>
  <c r="I8" i="52"/>
  <c r="F9" i="52"/>
  <c r="F10" i="52"/>
  <c r="F11" i="52"/>
  <c r="F12" i="52"/>
  <c r="F8" i="52"/>
  <c r="C9" i="52"/>
  <c r="C10" i="52"/>
  <c r="C11" i="52"/>
  <c r="C12" i="52"/>
  <c r="C8" i="52"/>
  <c r="AA9" i="50"/>
  <c r="AA10" i="50"/>
  <c r="AA11" i="50"/>
  <c r="AA12" i="50"/>
  <c r="AA8" i="50"/>
  <c r="X9" i="50"/>
  <c r="X10" i="50"/>
  <c r="X11" i="50"/>
  <c r="X12" i="50"/>
  <c r="X8" i="50"/>
  <c r="U9" i="50"/>
  <c r="U10" i="50"/>
  <c r="U11" i="50"/>
  <c r="U12" i="50"/>
  <c r="U8" i="50"/>
  <c r="O9" i="50"/>
  <c r="O10" i="50"/>
  <c r="O11" i="50"/>
  <c r="O12" i="50"/>
  <c r="O8" i="50"/>
  <c r="L9" i="50"/>
  <c r="L10" i="50"/>
  <c r="L11" i="50"/>
  <c r="L12" i="50"/>
  <c r="L8" i="50"/>
  <c r="I9" i="50"/>
  <c r="I10" i="50"/>
  <c r="I11" i="50"/>
  <c r="I12" i="50"/>
  <c r="I8" i="50"/>
  <c r="F9" i="50"/>
  <c r="F10" i="50"/>
  <c r="F11" i="50"/>
  <c r="F12" i="50"/>
  <c r="F8" i="50"/>
  <c r="C9" i="50"/>
  <c r="C10" i="50"/>
  <c r="C11" i="50"/>
  <c r="C12" i="50"/>
  <c r="C8" i="50"/>
  <c r="AA9" i="48"/>
  <c r="AA10" i="48"/>
  <c r="AA11" i="48"/>
  <c r="AA12" i="48"/>
  <c r="AA8" i="48"/>
  <c r="X9" i="48"/>
  <c r="X10" i="48"/>
  <c r="X11" i="48"/>
  <c r="X12" i="48"/>
  <c r="X8" i="48"/>
  <c r="U9" i="48"/>
  <c r="U10" i="48"/>
  <c r="U11" i="48"/>
  <c r="U12" i="48"/>
  <c r="U8" i="48"/>
  <c r="L9" i="48"/>
  <c r="L10" i="48"/>
  <c r="L11" i="48"/>
  <c r="L12" i="48"/>
  <c r="L8" i="48"/>
  <c r="I9" i="48"/>
  <c r="I10" i="48"/>
  <c r="I11" i="48"/>
  <c r="I12" i="48"/>
  <c r="I8" i="48"/>
  <c r="F9" i="48"/>
  <c r="F10" i="48"/>
  <c r="F11" i="48"/>
  <c r="F12" i="48"/>
  <c r="F8" i="48"/>
  <c r="C9" i="48"/>
  <c r="C10" i="48"/>
  <c r="C11" i="48"/>
  <c r="C12" i="48"/>
  <c r="C8" i="48"/>
  <c r="AA9" i="39"/>
  <c r="AA10" i="39"/>
  <c r="AA11" i="39"/>
  <c r="AA12" i="39"/>
  <c r="AA8" i="39"/>
  <c r="X9" i="39"/>
  <c r="X10" i="39"/>
  <c r="X11" i="39"/>
  <c r="X12" i="39"/>
  <c r="X8" i="39"/>
  <c r="O9" i="39"/>
  <c r="O10" i="39"/>
  <c r="O11" i="39"/>
  <c r="O12" i="39"/>
  <c r="O8" i="39"/>
  <c r="L9" i="39"/>
  <c r="L10" i="39"/>
  <c r="L11" i="39"/>
  <c r="L12" i="39"/>
  <c r="L8" i="39"/>
  <c r="I9" i="39"/>
  <c r="I10" i="39"/>
  <c r="I11" i="39"/>
  <c r="I12" i="39"/>
  <c r="I8" i="39"/>
  <c r="F9" i="39"/>
  <c r="F10" i="39"/>
  <c r="F11" i="39"/>
  <c r="F12" i="39"/>
  <c r="F8" i="39"/>
  <c r="E7" i="55" l="1"/>
  <c r="E7" i="56" l="1"/>
  <c r="AA7" i="59" l="1"/>
  <c r="G20" i="57" s="1"/>
  <c r="X7" i="59"/>
  <c r="G19" i="57" s="1"/>
  <c r="U7" i="59"/>
  <c r="R7" i="59"/>
  <c r="G13" i="57" s="1"/>
  <c r="O7" i="59"/>
  <c r="G12" i="57" s="1"/>
  <c r="L7" i="59"/>
  <c r="G11" i="57" s="1"/>
  <c r="I7" i="59"/>
  <c r="G10" i="57" s="1"/>
  <c r="F7" i="59"/>
  <c r="G9" i="57" s="1"/>
  <c r="C7" i="59"/>
  <c r="AA7" i="58"/>
  <c r="C20" i="57" s="1"/>
  <c r="X7" i="58"/>
  <c r="C19" i="57" s="1"/>
  <c r="U7" i="58"/>
  <c r="R7" i="58"/>
  <c r="C13" i="57" s="1"/>
  <c r="O7" i="58"/>
  <c r="C12" i="57" s="1"/>
  <c r="L7" i="58"/>
  <c r="C11" i="57" s="1"/>
  <c r="I7" i="58"/>
  <c r="C10" i="57" s="1"/>
  <c r="F7" i="58"/>
  <c r="C9" i="57" s="1"/>
  <c r="C7" i="58"/>
  <c r="G18" i="57" l="1"/>
  <c r="G8" i="57"/>
  <c r="C8" i="57"/>
  <c r="C18" i="57"/>
  <c r="K7" i="56" l="1"/>
  <c r="D20" i="25" s="1"/>
  <c r="J7" i="56"/>
  <c r="D19" i="25" s="1"/>
  <c r="I7" i="56"/>
  <c r="D18" i="25" s="1"/>
  <c r="H7" i="56"/>
  <c r="D13" i="25" s="1"/>
  <c r="G7" i="56"/>
  <c r="D12" i="25" s="1"/>
  <c r="F7" i="56"/>
  <c r="D11" i="25" s="1"/>
  <c r="D7" i="56"/>
  <c r="D10" i="25" s="1"/>
  <c r="C7" i="56"/>
  <c r="D9" i="25" s="1"/>
  <c r="B7" i="56"/>
  <c r="D8" i="25" s="1"/>
  <c r="K7" i="55"/>
  <c r="C20" i="25" s="1"/>
  <c r="J7" i="55"/>
  <c r="C19" i="25" s="1"/>
  <c r="I7" i="55"/>
  <c r="C18" i="25" s="1"/>
  <c r="H7" i="55"/>
  <c r="C13" i="25" s="1"/>
  <c r="G7" i="55"/>
  <c r="C12" i="25" s="1"/>
  <c r="F7" i="55"/>
  <c r="C11" i="25" s="1"/>
  <c r="D7" i="55"/>
  <c r="C10" i="25" s="1"/>
  <c r="C7" i="55"/>
  <c r="C9" i="25" s="1"/>
  <c r="B7" i="55"/>
  <c r="C8" i="25" s="1"/>
  <c r="AA7" i="54"/>
  <c r="C18" i="53" s="1"/>
  <c r="X7" i="54"/>
  <c r="C17" i="53" s="1"/>
  <c r="U7" i="54"/>
  <c r="R7" i="54"/>
  <c r="C11" i="53" s="1"/>
  <c r="O7" i="54"/>
  <c r="C10" i="53" s="1"/>
  <c r="L7" i="54"/>
  <c r="C9" i="53" s="1"/>
  <c r="I7" i="54"/>
  <c r="C8" i="53" s="1"/>
  <c r="F7" i="54"/>
  <c r="C7" i="53" s="1"/>
  <c r="C7" i="54"/>
  <c r="C16" i="53" l="1"/>
  <c r="C6" i="53"/>
  <c r="B9" i="25"/>
  <c r="B11" i="25"/>
  <c r="B19" i="25"/>
  <c r="B8" i="25"/>
  <c r="B10" i="25"/>
  <c r="B12" i="25"/>
  <c r="B18" i="25"/>
  <c r="B20" i="25"/>
  <c r="B13" i="25"/>
  <c r="AA7" i="52" l="1"/>
  <c r="C18" i="51" s="1"/>
  <c r="X7" i="52"/>
  <c r="U7" i="52"/>
  <c r="R7" i="52"/>
  <c r="C11" i="51" s="1"/>
  <c r="O7" i="52"/>
  <c r="C10" i="51" s="1"/>
  <c r="L7" i="52"/>
  <c r="C9" i="51" s="1"/>
  <c r="I7" i="52"/>
  <c r="C8" i="51" s="1"/>
  <c r="F7" i="52"/>
  <c r="C7" i="51" s="1"/>
  <c r="C7" i="52"/>
  <c r="C17" i="51"/>
  <c r="AA7" i="50"/>
  <c r="C17" i="49" s="1"/>
  <c r="X7" i="50"/>
  <c r="C16" i="49" s="1"/>
  <c r="U7" i="50"/>
  <c r="R7" i="50"/>
  <c r="C10" i="49" s="1"/>
  <c r="O7" i="50"/>
  <c r="C9" i="49" s="1"/>
  <c r="L7" i="50"/>
  <c r="C8" i="49" s="1"/>
  <c r="I7" i="50"/>
  <c r="C7" i="49" s="1"/>
  <c r="F7" i="50"/>
  <c r="C6" i="49" s="1"/>
  <c r="C7" i="50"/>
  <c r="C15" i="49" l="1"/>
  <c r="C16" i="51"/>
  <c r="C6" i="51"/>
  <c r="C5" i="49"/>
  <c r="AA7" i="48"/>
  <c r="C17" i="42" s="1"/>
  <c r="X7" i="48"/>
  <c r="C16" i="42" s="1"/>
  <c r="U7" i="48"/>
  <c r="R7" i="48"/>
  <c r="C10" i="42" s="1"/>
  <c r="O7" i="48"/>
  <c r="C9" i="42" s="1"/>
  <c r="L7" i="48"/>
  <c r="C8" i="42" s="1"/>
  <c r="I7" i="48"/>
  <c r="C7" i="42" s="1"/>
  <c r="F7" i="48"/>
  <c r="C6" i="42" s="1"/>
  <c r="C7" i="48"/>
  <c r="AA7" i="39"/>
  <c r="C18" i="23" s="1"/>
  <c r="X7" i="39"/>
  <c r="C17" i="23" s="1"/>
  <c r="R7" i="39"/>
  <c r="C11" i="23" s="1"/>
  <c r="O7" i="39"/>
  <c r="C10" i="23" s="1"/>
  <c r="L7" i="39"/>
  <c r="C9" i="23" s="1"/>
  <c r="I7" i="39"/>
  <c r="C8" i="23" s="1"/>
  <c r="F7" i="39"/>
  <c r="C7" i="23" s="1"/>
  <c r="C15" i="42" l="1"/>
  <c r="C5" i="42"/>
  <c r="N12" i="48" l="1"/>
  <c r="P12" i="48" s="1"/>
  <c r="N11" i="48" l="1"/>
  <c r="P11" i="48" s="1"/>
  <c r="N10" i="48"/>
  <c r="P10" i="48" s="1"/>
  <c r="N9" i="48"/>
  <c r="P9" i="48" s="1"/>
  <c r="N8" i="48"/>
  <c r="AB9" i="58"/>
  <c r="AB10" i="58"/>
  <c r="AB11" i="58"/>
  <c r="AB12" i="58"/>
  <c r="Y9" i="58"/>
  <c r="Y10" i="58"/>
  <c r="Y11" i="58"/>
  <c r="Y12" i="58"/>
  <c r="V9" i="58"/>
  <c r="V10" i="58"/>
  <c r="V11" i="58"/>
  <c r="V12" i="58"/>
  <c r="S9" i="58"/>
  <c r="S10" i="58"/>
  <c r="S11" i="58"/>
  <c r="S12" i="58"/>
  <c r="P9" i="58"/>
  <c r="P10" i="58"/>
  <c r="P11" i="58"/>
  <c r="P12" i="58"/>
  <c r="M9" i="58"/>
  <c r="M10" i="58"/>
  <c r="M11" i="58"/>
  <c r="M12" i="58"/>
  <c r="J9" i="58"/>
  <c r="J10" i="58"/>
  <c r="J11" i="58"/>
  <c r="J12" i="58"/>
  <c r="G9" i="58"/>
  <c r="G10" i="58"/>
  <c r="G11" i="58"/>
  <c r="G12" i="58"/>
  <c r="D10" i="58"/>
  <c r="D11" i="58"/>
  <c r="D12" i="58"/>
  <c r="B12" i="59" l="1"/>
  <c r="D12" i="59" s="1"/>
  <c r="B10" i="59"/>
  <c r="D10" i="59" s="1"/>
  <c r="B9" i="59"/>
  <c r="D9" i="59" s="1"/>
  <c r="G8" i="58"/>
  <c r="E7" i="58"/>
  <c r="E11" i="59"/>
  <c r="G11" i="59" s="1"/>
  <c r="E8" i="59"/>
  <c r="H12" i="59"/>
  <c r="J12" i="59" s="1"/>
  <c r="H10" i="59"/>
  <c r="J10" i="59" s="1"/>
  <c r="H9" i="59"/>
  <c r="J9" i="59" s="1"/>
  <c r="K7" i="58"/>
  <c r="M8" i="58"/>
  <c r="K11" i="59"/>
  <c r="M11" i="59" s="1"/>
  <c r="K8" i="59"/>
  <c r="N12" i="59"/>
  <c r="P12" i="59" s="1"/>
  <c r="N10" i="59"/>
  <c r="P10" i="59" s="1"/>
  <c r="N9" i="59"/>
  <c r="P9" i="59" s="1"/>
  <c r="Q7" i="58"/>
  <c r="S8" i="58"/>
  <c r="Q11" i="59"/>
  <c r="S11" i="59" s="1"/>
  <c r="Q8" i="59"/>
  <c r="T12" i="59"/>
  <c r="V12" i="59" s="1"/>
  <c r="T10" i="59"/>
  <c r="V10" i="59" s="1"/>
  <c r="T9" i="59"/>
  <c r="V9" i="59" s="1"/>
  <c r="Y8" i="58"/>
  <c r="W7" i="58"/>
  <c r="W11" i="59"/>
  <c r="Y11" i="59" s="1"/>
  <c r="W8" i="59"/>
  <c r="Z12" i="59"/>
  <c r="AB12" i="59" s="1"/>
  <c r="Z10" i="59"/>
  <c r="AB10" i="59" s="1"/>
  <c r="Z9" i="59"/>
  <c r="AB9" i="59" s="1"/>
  <c r="P8" i="48"/>
  <c r="N7" i="48"/>
  <c r="B11" i="59"/>
  <c r="D11" i="59" s="1"/>
  <c r="B8" i="59"/>
  <c r="B7" i="58"/>
  <c r="D9" i="58"/>
  <c r="E12" i="59"/>
  <c r="G12" i="59" s="1"/>
  <c r="E10" i="59"/>
  <c r="G10" i="59" s="1"/>
  <c r="E9" i="59"/>
  <c r="G9" i="59" s="1"/>
  <c r="J8" i="58"/>
  <c r="H7" i="58"/>
  <c r="H11" i="59"/>
  <c r="J11" i="59" s="1"/>
  <c r="H8" i="59"/>
  <c r="K12" i="59"/>
  <c r="M12" i="59" s="1"/>
  <c r="K10" i="59"/>
  <c r="M10" i="59" s="1"/>
  <c r="K9" i="59"/>
  <c r="M9" i="59" s="1"/>
  <c r="P8" i="58"/>
  <c r="N7" i="58"/>
  <c r="N11" i="59"/>
  <c r="P11" i="59" s="1"/>
  <c r="N8" i="59"/>
  <c r="Q12" i="59"/>
  <c r="S12" i="59" s="1"/>
  <c r="Q10" i="59"/>
  <c r="S10" i="59" s="1"/>
  <c r="Q9" i="59"/>
  <c r="S9" i="59" s="1"/>
  <c r="T7" i="58"/>
  <c r="V8" i="58"/>
  <c r="T11" i="59"/>
  <c r="V11" i="59" s="1"/>
  <c r="T8" i="59"/>
  <c r="W12" i="59"/>
  <c r="Y12" i="59" s="1"/>
  <c r="W10" i="59"/>
  <c r="Y10" i="59" s="1"/>
  <c r="W9" i="59"/>
  <c r="Y9" i="59" s="1"/>
  <c r="AB8" i="58"/>
  <c r="Z7" i="58"/>
  <c r="Z11" i="59"/>
  <c r="AB11" i="59" s="1"/>
  <c r="Z8" i="59"/>
  <c r="Z12" i="54"/>
  <c r="AB12" i="54" s="1"/>
  <c r="W9" i="54"/>
  <c r="Y9" i="54" s="1"/>
  <c r="W10" i="54"/>
  <c r="Y10" i="54" s="1"/>
  <c r="W12" i="54"/>
  <c r="Y12" i="54" s="1"/>
  <c r="T12" i="54"/>
  <c r="V12" i="54" s="1"/>
  <c r="Q9" i="54"/>
  <c r="S9" i="54" s="1"/>
  <c r="Q10" i="54"/>
  <c r="S10" i="54" s="1"/>
  <c r="Q12" i="54"/>
  <c r="S12" i="54" s="1"/>
  <c r="N12" i="54"/>
  <c r="P12" i="54" s="1"/>
  <c r="K9" i="54"/>
  <c r="M9" i="54" s="1"/>
  <c r="K10" i="54"/>
  <c r="M10" i="54" s="1"/>
  <c r="K12" i="54"/>
  <c r="M12" i="54" s="1"/>
  <c r="H12" i="54"/>
  <c r="J12" i="54" s="1"/>
  <c r="E9" i="54"/>
  <c r="G9" i="54" s="1"/>
  <c r="E10" i="54"/>
  <c r="G10" i="54" s="1"/>
  <c r="E12" i="54"/>
  <c r="G12" i="54" s="1"/>
  <c r="B12" i="54"/>
  <c r="D12" i="54" s="1"/>
  <c r="Z9" i="52"/>
  <c r="AB9" i="52" s="1"/>
  <c r="Z10" i="52"/>
  <c r="AB10" i="52" s="1"/>
  <c r="Z12" i="52"/>
  <c r="AB12" i="52" s="1"/>
  <c r="W12" i="52"/>
  <c r="Y12" i="52" s="1"/>
  <c r="T9" i="52"/>
  <c r="V9" i="52" s="1"/>
  <c r="T10" i="52"/>
  <c r="V10" i="52" s="1"/>
  <c r="T12" i="52"/>
  <c r="V12" i="52" s="1"/>
  <c r="Q12" i="52"/>
  <c r="S12" i="52" s="1"/>
  <c r="N9" i="52"/>
  <c r="P9" i="52" s="1"/>
  <c r="N10" i="52"/>
  <c r="P10" i="52" s="1"/>
  <c r="N12" i="52"/>
  <c r="P12" i="52" s="1"/>
  <c r="K12" i="52"/>
  <c r="M12" i="52" s="1"/>
  <c r="H9" i="52"/>
  <c r="J9" i="52" s="1"/>
  <c r="H10" i="52"/>
  <c r="J10" i="52" s="1"/>
  <c r="H12" i="52"/>
  <c r="J12" i="52" s="1"/>
  <c r="E12" i="52"/>
  <c r="G12" i="52" s="1"/>
  <c r="B9" i="52"/>
  <c r="D9" i="52" s="1"/>
  <c r="B10" i="52"/>
  <c r="D10" i="52" s="1"/>
  <c r="B12" i="52"/>
  <c r="D12" i="52" s="1"/>
  <c r="Z12" i="50"/>
  <c r="AB12" i="50" s="1"/>
  <c r="W9" i="50"/>
  <c r="Y9" i="50" s="1"/>
  <c r="W10" i="50"/>
  <c r="Y10" i="50" s="1"/>
  <c r="W12" i="50"/>
  <c r="Y12" i="50" s="1"/>
  <c r="T12" i="50"/>
  <c r="V12" i="50" s="1"/>
  <c r="Q9" i="50"/>
  <c r="S9" i="50" s="1"/>
  <c r="Q10" i="50"/>
  <c r="S10" i="50" s="1"/>
  <c r="Q12" i="50"/>
  <c r="S12" i="50" s="1"/>
  <c r="N12" i="50"/>
  <c r="P12" i="50" s="1"/>
  <c r="K9" i="50"/>
  <c r="M9" i="50" s="1"/>
  <c r="K10" i="50"/>
  <c r="M10" i="50" s="1"/>
  <c r="K12" i="50"/>
  <c r="M12" i="50" s="1"/>
  <c r="H12" i="50"/>
  <c r="J12" i="50" s="1"/>
  <c r="E9" i="50"/>
  <c r="G9" i="50" s="1"/>
  <c r="E10" i="50"/>
  <c r="G10" i="50" s="1"/>
  <c r="E12" i="50"/>
  <c r="G12" i="50" s="1"/>
  <c r="B12" i="50"/>
  <c r="D12" i="50" s="1"/>
  <c r="Z9" i="48"/>
  <c r="AB9" i="48" s="1"/>
  <c r="Z10" i="48"/>
  <c r="AB10" i="48" s="1"/>
  <c r="Z12" i="48"/>
  <c r="AB12" i="48" s="1"/>
  <c r="W12" i="48"/>
  <c r="Y12" i="48" s="1"/>
  <c r="T9" i="48"/>
  <c r="V9" i="48" s="1"/>
  <c r="T10" i="48"/>
  <c r="V10" i="48" s="1"/>
  <c r="T12" i="48"/>
  <c r="V12" i="48" s="1"/>
  <c r="Q12" i="48"/>
  <c r="S12" i="48" s="1"/>
  <c r="K9" i="48"/>
  <c r="M9" i="48" s="1"/>
  <c r="K10" i="48"/>
  <c r="M10" i="48" s="1"/>
  <c r="K12" i="48"/>
  <c r="M12" i="48" s="1"/>
  <c r="H12" i="48"/>
  <c r="J12" i="48" s="1"/>
  <c r="E9" i="48"/>
  <c r="G9" i="48" s="1"/>
  <c r="E10" i="48"/>
  <c r="G10" i="48" s="1"/>
  <c r="E12" i="48"/>
  <c r="G12" i="48" s="1"/>
  <c r="B12" i="48"/>
  <c r="D12" i="48" s="1"/>
  <c r="Z9" i="39"/>
  <c r="AB9" i="39" s="1"/>
  <c r="Z10" i="39"/>
  <c r="AB10" i="39" s="1"/>
  <c r="Z12" i="39"/>
  <c r="AB12" i="39" s="1"/>
  <c r="W12" i="39"/>
  <c r="Y12" i="39" s="1"/>
  <c r="T9" i="39"/>
  <c r="V9" i="39" s="1"/>
  <c r="T10" i="39"/>
  <c r="V10" i="39" s="1"/>
  <c r="T12" i="39"/>
  <c r="V12" i="39" s="1"/>
  <c r="Q12" i="39"/>
  <c r="S12" i="39" s="1"/>
  <c r="N9" i="39"/>
  <c r="P9" i="39" s="1"/>
  <c r="N10" i="39"/>
  <c r="P10" i="39" s="1"/>
  <c r="N12" i="39"/>
  <c r="P12" i="39" s="1"/>
  <c r="K11" i="39"/>
  <c r="M11" i="39" s="1"/>
  <c r="K12" i="39"/>
  <c r="M12" i="39" s="1"/>
  <c r="H9" i="39"/>
  <c r="J9" i="39" s="1"/>
  <c r="H10" i="39"/>
  <c r="J10" i="39" s="1"/>
  <c r="H12" i="39"/>
  <c r="J12" i="39" s="1"/>
  <c r="E12" i="39"/>
  <c r="G12" i="39" s="1"/>
  <c r="B9" i="39"/>
  <c r="D9" i="39" s="1"/>
  <c r="B10" i="39"/>
  <c r="D10" i="39" s="1"/>
  <c r="B12" i="39"/>
  <c r="D12" i="39" s="1"/>
  <c r="E8" i="39" l="1"/>
  <c r="Q11" i="39"/>
  <c r="S11" i="39" s="1"/>
  <c r="Q8" i="39"/>
  <c r="W11" i="39"/>
  <c r="Y11" i="39" s="1"/>
  <c r="W8" i="39"/>
  <c r="B11" i="48"/>
  <c r="D11" i="48" s="1"/>
  <c r="B8" i="48"/>
  <c r="H11" i="48"/>
  <c r="J11" i="48" s="1"/>
  <c r="H8" i="48"/>
  <c r="Q11" i="48"/>
  <c r="S11" i="48" s="1"/>
  <c r="Q8" i="48"/>
  <c r="W11" i="48"/>
  <c r="Y11" i="48" s="1"/>
  <c r="W8" i="48"/>
  <c r="B11" i="50"/>
  <c r="D11" i="50" s="1"/>
  <c r="B8" i="50"/>
  <c r="H11" i="50"/>
  <c r="J11" i="50" s="1"/>
  <c r="H8" i="50"/>
  <c r="N11" i="50"/>
  <c r="P11" i="50" s="1"/>
  <c r="N8" i="50"/>
  <c r="T11" i="50"/>
  <c r="V11" i="50" s="1"/>
  <c r="T8" i="50"/>
  <c r="Z11" i="50"/>
  <c r="AB11" i="50" s="1"/>
  <c r="Z8" i="50"/>
  <c r="E11" i="52"/>
  <c r="G11" i="52" s="1"/>
  <c r="E8" i="52"/>
  <c r="K11" i="52"/>
  <c r="M11" i="52" s="1"/>
  <c r="K8" i="52"/>
  <c r="Q11" i="52"/>
  <c r="S11" i="52" s="1"/>
  <c r="Q8" i="52"/>
  <c r="W11" i="52"/>
  <c r="Y11" i="52" s="1"/>
  <c r="W8" i="52"/>
  <c r="B11" i="54"/>
  <c r="D11" i="54" s="1"/>
  <c r="B8" i="54"/>
  <c r="H11" i="54"/>
  <c r="J11" i="54" s="1"/>
  <c r="H8" i="54"/>
  <c r="N11" i="54"/>
  <c r="P11" i="54" s="1"/>
  <c r="N8" i="54"/>
  <c r="T11" i="54"/>
  <c r="V11" i="54" s="1"/>
  <c r="T8" i="54"/>
  <c r="Z11" i="54"/>
  <c r="AB11" i="54" s="1"/>
  <c r="Z8" i="54"/>
  <c r="AB8" i="59"/>
  <c r="Z7" i="59"/>
  <c r="B20" i="57"/>
  <c r="AB7" i="58"/>
  <c r="T7" i="59"/>
  <c r="V8" i="59"/>
  <c r="P8" i="59"/>
  <c r="N7" i="59"/>
  <c r="B12" i="57"/>
  <c r="P7" i="58"/>
  <c r="J8" i="59"/>
  <c r="H7" i="59"/>
  <c r="B10" i="57"/>
  <c r="J7" i="58"/>
  <c r="B7" i="59"/>
  <c r="D8" i="59"/>
  <c r="B9" i="42"/>
  <c r="P7" i="48"/>
  <c r="W7" i="59"/>
  <c r="Y8" i="59"/>
  <c r="B19" i="57"/>
  <c r="Y7" i="58"/>
  <c r="S8" i="59"/>
  <c r="Q7" i="59"/>
  <c r="M8" i="59"/>
  <c r="K7" i="59"/>
  <c r="G8" i="59"/>
  <c r="E7" i="59"/>
  <c r="B9" i="57"/>
  <c r="G7" i="58"/>
  <c r="E11" i="39"/>
  <c r="G11" i="39" s="1"/>
  <c r="K8" i="39"/>
  <c r="B11" i="39"/>
  <c r="D11" i="39" s="1"/>
  <c r="B8" i="39"/>
  <c r="E10" i="39"/>
  <c r="G10" i="39" s="1"/>
  <c r="E9" i="39"/>
  <c r="G9" i="39" s="1"/>
  <c r="H11" i="39"/>
  <c r="J11" i="39" s="1"/>
  <c r="H8" i="39"/>
  <c r="K10" i="39"/>
  <c r="M10" i="39" s="1"/>
  <c r="K9" i="39"/>
  <c r="M9" i="39" s="1"/>
  <c r="N11" i="39"/>
  <c r="P11" i="39" s="1"/>
  <c r="N8" i="39"/>
  <c r="Q10" i="39"/>
  <c r="S10" i="39" s="1"/>
  <c r="Q9" i="39"/>
  <c r="S9" i="39" s="1"/>
  <c r="T11" i="39"/>
  <c r="V11" i="39" s="1"/>
  <c r="T8" i="39"/>
  <c r="W10" i="39"/>
  <c r="Y10" i="39" s="1"/>
  <c r="W9" i="39"/>
  <c r="Y9" i="39" s="1"/>
  <c r="Z11" i="39"/>
  <c r="AB11" i="39" s="1"/>
  <c r="Z8" i="39"/>
  <c r="B10" i="48"/>
  <c r="D10" i="48" s="1"/>
  <c r="B9" i="48"/>
  <c r="D9" i="48" s="1"/>
  <c r="E11" i="48"/>
  <c r="G11" i="48" s="1"/>
  <c r="E8" i="48"/>
  <c r="H10" i="48"/>
  <c r="J10" i="48" s="1"/>
  <c r="H9" i="48"/>
  <c r="J9" i="48" s="1"/>
  <c r="K11" i="48"/>
  <c r="M11" i="48" s="1"/>
  <c r="K8" i="48"/>
  <c r="Q10" i="48"/>
  <c r="S10" i="48" s="1"/>
  <c r="Q9" i="48"/>
  <c r="S9" i="48" s="1"/>
  <c r="T11" i="48"/>
  <c r="V11" i="48" s="1"/>
  <c r="T8" i="48"/>
  <c r="W10" i="48"/>
  <c r="Y10" i="48" s="1"/>
  <c r="W9" i="48"/>
  <c r="Y9" i="48" s="1"/>
  <c r="Z11" i="48"/>
  <c r="AB11" i="48" s="1"/>
  <c r="Z8" i="48"/>
  <c r="B10" i="50"/>
  <c r="D10" i="50" s="1"/>
  <c r="B9" i="50"/>
  <c r="D9" i="50" s="1"/>
  <c r="E11" i="50"/>
  <c r="G11" i="50" s="1"/>
  <c r="E8" i="50"/>
  <c r="H10" i="50"/>
  <c r="J10" i="50" s="1"/>
  <c r="H9" i="50"/>
  <c r="J9" i="50" s="1"/>
  <c r="K11" i="50"/>
  <c r="M11" i="50" s="1"/>
  <c r="K8" i="50"/>
  <c r="N10" i="50"/>
  <c r="P10" i="50" s="1"/>
  <c r="N9" i="50"/>
  <c r="P9" i="50" s="1"/>
  <c r="Q11" i="50"/>
  <c r="S11" i="50" s="1"/>
  <c r="Q8" i="50"/>
  <c r="T10" i="50"/>
  <c r="V10" i="50" s="1"/>
  <c r="T9" i="50"/>
  <c r="V9" i="50" s="1"/>
  <c r="W11" i="50"/>
  <c r="Y11" i="50" s="1"/>
  <c r="W8" i="50"/>
  <c r="Z10" i="50"/>
  <c r="AB10" i="50" s="1"/>
  <c r="Z9" i="50"/>
  <c r="AB9" i="50" s="1"/>
  <c r="B11" i="52"/>
  <c r="D11" i="52" s="1"/>
  <c r="B8" i="52"/>
  <c r="E10" i="52"/>
  <c r="G10" i="52" s="1"/>
  <c r="E9" i="52"/>
  <c r="G9" i="52" s="1"/>
  <c r="H11" i="52"/>
  <c r="J11" i="52" s="1"/>
  <c r="H8" i="52"/>
  <c r="K10" i="52"/>
  <c r="M10" i="52" s="1"/>
  <c r="K9" i="52"/>
  <c r="M9" i="52" s="1"/>
  <c r="N11" i="52"/>
  <c r="P11" i="52" s="1"/>
  <c r="N8" i="52"/>
  <c r="Q10" i="52"/>
  <c r="S10" i="52" s="1"/>
  <c r="Q9" i="52"/>
  <c r="S9" i="52" s="1"/>
  <c r="T11" i="52"/>
  <c r="V11" i="52" s="1"/>
  <c r="T8" i="52"/>
  <c r="W10" i="52"/>
  <c r="Y10" i="52" s="1"/>
  <c r="W9" i="52"/>
  <c r="Y9" i="52" s="1"/>
  <c r="Z11" i="52"/>
  <c r="AB11" i="52" s="1"/>
  <c r="Z8" i="52"/>
  <c r="B10" i="54"/>
  <c r="D10" i="54" s="1"/>
  <c r="B9" i="54"/>
  <c r="D9" i="54" s="1"/>
  <c r="E11" i="54"/>
  <c r="G11" i="54" s="1"/>
  <c r="E8" i="54"/>
  <c r="H10" i="54"/>
  <c r="J10" i="54" s="1"/>
  <c r="H9" i="54"/>
  <c r="J9" i="54" s="1"/>
  <c r="K11" i="54"/>
  <c r="M11" i="54" s="1"/>
  <c r="K8" i="54"/>
  <c r="N10" i="54"/>
  <c r="P10" i="54" s="1"/>
  <c r="N9" i="54"/>
  <c r="P9" i="54" s="1"/>
  <c r="Q11" i="54"/>
  <c r="S11" i="54" s="1"/>
  <c r="Q8" i="54"/>
  <c r="T10" i="54"/>
  <c r="V10" i="54" s="1"/>
  <c r="T9" i="54"/>
  <c r="V9" i="54" s="1"/>
  <c r="W11" i="54"/>
  <c r="Y11" i="54" s="1"/>
  <c r="W8" i="54"/>
  <c r="Z10" i="54"/>
  <c r="AB10" i="54" s="1"/>
  <c r="Z9" i="54"/>
  <c r="AB9" i="54" s="1"/>
  <c r="B18" i="57"/>
  <c r="V7" i="58"/>
  <c r="B8" i="57"/>
  <c r="D7" i="58"/>
  <c r="B13" i="57"/>
  <c r="S7" i="58"/>
  <c r="B11" i="57"/>
  <c r="M7" i="58"/>
  <c r="D13" i="57" l="1"/>
  <c r="E13" i="57"/>
  <c r="E18" i="57"/>
  <c r="D18" i="57"/>
  <c r="E9" i="57"/>
  <c r="D9" i="57"/>
  <c r="E19" i="57"/>
  <c r="D19" i="57"/>
  <c r="F19" i="57"/>
  <c r="Y7" i="59"/>
  <c r="E9" i="42"/>
  <c r="D9" i="42"/>
  <c r="F8" i="57"/>
  <c r="D7" i="59"/>
  <c r="D10" i="57"/>
  <c r="E10" i="57"/>
  <c r="E12" i="57"/>
  <c r="D12" i="57"/>
  <c r="F18" i="57"/>
  <c r="V7" i="59"/>
  <c r="D20" i="57"/>
  <c r="E20" i="57"/>
  <c r="E11" i="57"/>
  <c r="D11" i="57"/>
  <c r="D8" i="57"/>
  <c r="E8" i="57"/>
  <c r="W7" i="54"/>
  <c r="Y8" i="54"/>
  <c r="S8" i="54"/>
  <c r="Q7" i="54"/>
  <c r="M8" i="54"/>
  <c r="K7" i="54"/>
  <c r="G8" i="54"/>
  <c r="E7" i="54"/>
  <c r="AB8" i="52"/>
  <c r="Z7" i="52"/>
  <c r="V8" i="52"/>
  <c r="T7" i="52"/>
  <c r="P8" i="52"/>
  <c r="N7" i="52"/>
  <c r="J8" i="52"/>
  <c r="H7" i="52"/>
  <c r="B7" i="52"/>
  <c r="D8" i="52"/>
  <c r="W7" i="50"/>
  <c r="Y8" i="50"/>
  <c r="S8" i="50"/>
  <c r="Q7" i="50"/>
  <c r="M8" i="50"/>
  <c r="K7" i="50"/>
  <c r="G8" i="50"/>
  <c r="E7" i="50"/>
  <c r="AB8" i="48"/>
  <c r="Z7" i="48"/>
  <c r="T7" i="48"/>
  <c r="V8" i="48"/>
  <c r="M8" i="48"/>
  <c r="K7" i="48"/>
  <c r="G8" i="48"/>
  <c r="E7" i="48"/>
  <c r="AB8" i="39"/>
  <c r="Z7" i="39"/>
  <c r="V8" i="39"/>
  <c r="T7" i="39"/>
  <c r="N7" i="39"/>
  <c r="P8" i="39"/>
  <c r="H7" i="39"/>
  <c r="J8" i="39"/>
  <c r="D8" i="39"/>
  <c r="B7" i="39"/>
  <c r="M8" i="39"/>
  <c r="K7" i="39"/>
  <c r="G7" i="59"/>
  <c r="F9" i="57"/>
  <c r="F11" i="57"/>
  <c r="M7" i="59"/>
  <c r="S7" i="59"/>
  <c r="F13" i="57"/>
  <c r="F10" i="57"/>
  <c r="J7" i="59"/>
  <c r="F12" i="57"/>
  <c r="P7" i="59"/>
  <c r="F20" i="57"/>
  <c r="AB7" i="59"/>
  <c r="AB8" i="54"/>
  <c r="Z7" i="54"/>
  <c r="T7" i="54"/>
  <c r="V8" i="54"/>
  <c r="P8" i="54"/>
  <c r="N7" i="54"/>
  <c r="J8" i="54"/>
  <c r="H7" i="54"/>
  <c r="B7" i="54"/>
  <c r="D8" i="54"/>
  <c r="W7" i="52"/>
  <c r="Y8" i="52"/>
  <c r="S8" i="52"/>
  <c r="Q7" i="52"/>
  <c r="M8" i="52"/>
  <c r="K7" i="52"/>
  <c r="G8" i="52"/>
  <c r="E7" i="52"/>
  <c r="AB8" i="50"/>
  <c r="Z7" i="50"/>
  <c r="T7" i="50"/>
  <c r="V8" i="50"/>
  <c r="P8" i="50"/>
  <c r="N7" i="50"/>
  <c r="J8" i="50"/>
  <c r="H7" i="50"/>
  <c r="B7" i="50"/>
  <c r="D8" i="50"/>
  <c r="W7" i="48"/>
  <c r="Y8" i="48"/>
  <c r="S8" i="48"/>
  <c r="Q7" i="48"/>
  <c r="J8" i="48"/>
  <c r="H7" i="48"/>
  <c r="B7" i="48"/>
  <c r="D8" i="48"/>
  <c r="Y8" i="39"/>
  <c r="W7" i="39"/>
  <c r="S8" i="39"/>
  <c r="Q7" i="39"/>
  <c r="G8" i="39"/>
  <c r="E7" i="39"/>
  <c r="G7" i="39" l="1"/>
  <c r="B7" i="23"/>
  <c r="Y7" i="39"/>
  <c r="B17" i="23"/>
  <c r="B7" i="42"/>
  <c r="J7" i="48"/>
  <c r="B10" i="42"/>
  <c r="S7" i="48"/>
  <c r="J7" i="50"/>
  <c r="B7" i="49"/>
  <c r="P7" i="50"/>
  <c r="B9" i="49"/>
  <c r="B17" i="49"/>
  <c r="AB7" i="50"/>
  <c r="B7" i="51"/>
  <c r="G7" i="52"/>
  <c r="B9" i="51"/>
  <c r="M7" i="52"/>
  <c r="B11" i="51"/>
  <c r="S7" i="52"/>
  <c r="B8" i="53"/>
  <c r="J7" i="54"/>
  <c r="B10" i="53"/>
  <c r="P7" i="54"/>
  <c r="B18" i="53"/>
  <c r="AB7" i="54"/>
  <c r="I13" i="57"/>
  <c r="H13" i="57"/>
  <c r="I9" i="57"/>
  <c r="H9" i="57"/>
  <c r="B9" i="23"/>
  <c r="M7" i="39"/>
  <c r="B6" i="23"/>
  <c r="D7" i="39"/>
  <c r="B16" i="23"/>
  <c r="V7" i="39"/>
  <c r="B18" i="23"/>
  <c r="AB7" i="39"/>
  <c r="B6" i="42"/>
  <c r="G7" i="48"/>
  <c r="B8" i="42"/>
  <c r="M7" i="48"/>
  <c r="B17" i="42"/>
  <c r="AB7" i="48"/>
  <c r="B6" i="49"/>
  <c r="G7" i="50"/>
  <c r="B8" i="49"/>
  <c r="M7" i="50"/>
  <c r="B10" i="49"/>
  <c r="S7" i="50"/>
  <c r="B8" i="51"/>
  <c r="J7" i="52"/>
  <c r="P7" i="52"/>
  <c r="B10" i="51"/>
  <c r="B16" i="51"/>
  <c r="V7" i="52"/>
  <c r="B18" i="51"/>
  <c r="AB7" i="52"/>
  <c r="B7" i="53"/>
  <c r="G7" i="54"/>
  <c r="B9" i="53"/>
  <c r="M7" i="54"/>
  <c r="B11" i="53"/>
  <c r="S7" i="54"/>
  <c r="S7" i="39"/>
  <c r="B11" i="23"/>
  <c r="B5" i="42"/>
  <c r="D7" i="48"/>
  <c r="B16" i="42"/>
  <c r="Y7" i="48"/>
  <c r="B5" i="49"/>
  <c r="D7" i="50"/>
  <c r="B15" i="49"/>
  <c r="V7" i="50"/>
  <c r="B17" i="51"/>
  <c r="Y7" i="52"/>
  <c r="B6" i="53"/>
  <c r="D7" i="54"/>
  <c r="B16" i="53"/>
  <c r="V7" i="54"/>
  <c r="I20" i="57"/>
  <c r="H20" i="57"/>
  <c r="H12" i="57"/>
  <c r="I12" i="57"/>
  <c r="I10" i="57"/>
  <c r="H10" i="57"/>
  <c r="I11" i="57"/>
  <c r="H11" i="57"/>
  <c r="B8" i="23"/>
  <c r="J7" i="39"/>
  <c r="P7" i="39"/>
  <c r="B10" i="23"/>
  <c r="B15" i="42"/>
  <c r="V7" i="48"/>
  <c r="B16" i="49"/>
  <c r="Y7" i="50"/>
  <c r="B6" i="51"/>
  <c r="D7" i="52"/>
  <c r="B17" i="53"/>
  <c r="Y7" i="54"/>
  <c r="I18" i="57"/>
  <c r="H18" i="57"/>
  <c r="H8" i="57"/>
  <c r="I8" i="57"/>
  <c r="I19" i="57"/>
  <c r="H19" i="57"/>
  <c r="D10" i="23" l="1"/>
  <c r="E10" i="23"/>
  <c r="E11" i="23"/>
  <c r="D11" i="23"/>
  <c r="D10" i="51"/>
  <c r="E10" i="51"/>
  <c r="D9" i="49"/>
  <c r="E9" i="49"/>
  <c r="D7" i="49"/>
  <c r="E7" i="49"/>
  <c r="E17" i="23"/>
  <c r="D17" i="23"/>
  <c r="E7" i="23"/>
  <c r="D7" i="23"/>
  <c r="E17" i="53"/>
  <c r="D17" i="53"/>
  <c r="E6" i="51"/>
  <c r="D6" i="51"/>
  <c r="D16" i="49"/>
  <c r="E16" i="49"/>
  <c r="D15" i="42"/>
  <c r="E15" i="42"/>
  <c r="E8" i="23"/>
  <c r="D8" i="23"/>
  <c r="E16" i="53"/>
  <c r="D16" i="53"/>
  <c r="E6" i="53"/>
  <c r="D6" i="53"/>
  <c r="D17" i="51"/>
  <c r="E17" i="51"/>
  <c r="D15" i="49"/>
  <c r="E15" i="49"/>
  <c r="D5" i="49"/>
  <c r="E5" i="49"/>
  <c r="D16" i="42"/>
  <c r="E16" i="42"/>
  <c r="D5" i="42"/>
  <c r="E5" i="42"/>
  <c r="E11" i="53"/>
  <c r="D11" i="53"/>
  <c r="E9" i="53"/>
  <c r="D9" i="53"/>
  <c r="E7" i="53"/>
  <c r="D7" i="53"/>
  <c r="D18" i="51"/>
  <c r="E18" i="51"/>
  <c r="E16" i="51"/>
  <c r="D16" i="51"/>
  <c r="D8" i="51"/>
  <c r="E8" i="51"/>
  <c r="D10" i="49"/>
  <c r="E10" i="49"/>
  <c r="E8" i="49"/>
  <c r="D8" i="49"/>
  <c r="D6" i="49"/>
  <c r="E6" i="49"/>
  <c r="D17" i="42"/>
  <c r="E17" i="42"/>
  <c r="E8" i="42"/>
  <c r="D8" i="42"/>
  <c r="E6" i="42"/>
  <c r="D6" i="42"/>
  <c r="D18" i="23"/>
  <c r="E18" i="23"/>
  <c r="E16" i="23"/>
  <c r="D16" i="23"/>
  <c r="D6" i="23"/>
  <c r="E6" i="23"/>
  <c r="E9" i="23"/>
  <c r="D9" i="23"/>
  <c r="D18" i="53"/>
  <c r="E18" i="53"/>
  <c r="D10" i="53"/>
  <c r="E10" i="53"/>
  <c r="D8" i="53"/>
  <c r="E8" i="53"/>
  <c r="D11" i="51"/>
  <c r="E11" i="51"/>
  <c r="D9" i="51"/>
  <c r="E9" i="51"/>
  <c r="D7" i="51"/>
  <c r="E7" i="51"/>
  <c r="D17" i="49"/>
  <c r="E17" i="49"/>
  <c r="E10" i="42"/>
  <c r="D10" i="42"/>
  <c r="D7" i="42"/>
  <c r="E7" i="42"/>
</calcChain>
</file>

<file path=xl/sharedStrings.xml><?xml version="1.0" encoding="utf-8"?>
<sst xmlns="http://schemas.openxmlformats.org/spreadsheetml/2006/main" count="565" uniqueCount="80">
  <si>
    <t>Показник</t>
  </si>
  <si>
    <t>зміна значення</t>
  </si>
  <si>
    <t>%</t>
  </si>
  <si>
    <t>А</t>
  </si>
  <si>
    <t>Станом на:</t>
  </si>
  <si>
    <t>особи</t>
  </si>
  <si>
    <t>Кількість безробітних, охоплених профорієнтаційними послугами</t>
  </si>
  <si>
    <t>Проходили                                         професійне навчання</t>
  </si>
  <si>
    <t>Всього брали участь у громадських роботах та інших роботах тимчасового характеру</t>
  </si>
  <si>
    <t>Мали статус безробітного                         на кінець періоду</t>
  </si>
  <si>
    <t>з них, отримують допомогу по безробіттю</t>
  </si>
  <si>
    <t>Продовження таблиці</t>
  </si>
  <si>
    <t>(за місцем проживання)</t>
  </si>
  <si>
    <t>Мешканці міських поселень</t>
  </si>
  <si>
    <t xml:space="preserve">Мешканці сільської місцевості </t>
  </si>
  <si>
    <t>Брали участь у громадських та інших роботах тимчасового характеру, осіб</t>
  </si>
  <si>
    <t>з них, мали статус безробітного</t>
  </si>
  <si>
    <t xml:space="preserve"> (відповідно до постанови КМУ від 01.10.2014  № 509) </t>
  </si>
  <si>
    <r>
      <t xml:space="preserve"> </t>
    </r>
    <r>
      <rPr>
        <b/>
        <u/>
        <sz val="19"/>
        <rFont val="Times New Roman"/>
        <family val="1"/>
        <charset val="204"/>
      </rPr>
      <t>молоді у віці до 35 років</t>
    </r>
  </si>
  <si>
    <r>
      <t xml:space="preserve"> </t>
    </r>
    <r>
      <rPr>
        <b/>
        <u/>
        <sz val="19"/>
        <rFont val="Times New Roman"/>
        <family val="1"/>
        <charset val="204"/>
      </rPr>
      <t>(за гендерною ознакою)</t>
    </r>
  </si>
  <si>
    <r>
      <t>Надання послуг Чернігівською обласною службою зайнятості особам,                                                                         що</t>
    </r>
    <r>
      <rPr>
        <b/>
        <u/>
        <sz val="19"/>
        <rFont val="Times New Roman"/>
        <family val="1"/>
        <charset val="204"/>
      </rPr>
      <t xml:space="preserve"> мають додаткові гарантії у сприянні працевлаштуванн</t>
    </r>
    <r>
      <rPr>
        <b/>
        <sz val="19"/>
        <rFont val="Times New Roman"/>
        <family val="1"/>
        <charset val="204"/>
      </rPr>
      <t xml:space="preserve">ю                                                            </t>
    </r>
    <r>
      <rPr>
        <sz val="19"/>
        <rFont val="Times New Roman"/>
        <family val="1"/>
        <charset val="204"/>
      </rPr>
      <t>(відповідно до статті 14 ЗУ "Про зайнятіть населення")</t>
    </r>
  </si>
  <si>
    <t>Всього по області</t>
  </si>
  <si>
    <r>
      <t xml:space="preserve">Надання послуг Чернігівською обласною службою зайнятості                                               </t>
    </r>
    <r>
      <rPr>
        <b/>
        <u/>
        <sz val="19"/>
        <rFont val="Times New Roman"/>
        <family val="1"/>
        <charset val="204"/>
      </rPr>
      <t>особам з інвалідністю</t>
    </r>
  </si>
  <si>
    <r>
      <t xml:space="preserve">Надання послуг Чернігівською обласною службою зайнятості                                                                               </t>
    </r>
    <r>
      <rPr>
        <b/>
        <u/>
        <sz val="19"/>
        <rFont val="Times New Roman"/>
        <family val="1"/>
        <charset val="204"/>
      </rPr>
      <t xml:space="preserve"> внутрішньо переміщеним особам, </t>
    </r>
    <r>
      <rPr>
        <b/>
        <sz val="19"/>
        <rFont val="Times New Roman"/>
        <family val="1"/>
        <charset val="204"/>
      </rPr>
      <t>що отримали довідку про взяття на облік</t>
    </r>
  </si>
  <si>
    <t xml:space="preserve">Надання послуг Чернігівською обласною службою зайнятості </t>
  </si>
  <si>
    <t>Отримували послуги, осіб</t>
  </si>
  <si>
    <t>Мали статус безробітного, осіб</t>
  </si>
  <si>
    <t>Всього отримали роботу (у т.ч. до набуття статусу безробітного), осіб</t>
  </si>
  <si>
    <t>Проходили професійне навчання, осіб</t>
  </si>
  <si>
    <t>Кількість безробітних, охоплених профорієнтаційними послугами, осіб</t>
  </si>
  <si>
    <t>Отримували допомогу по безробіттю, осіб</t>
  </si>
  <si>
    <t>Надання послуг Чернігівською обласною службою зайнятості громадянам</t>
  </si>
  <si>
    <t xml:space="preserve"> + (-)                            осіб</t>
  </si>
  <si>
    <t>Всього отримали роботу (у т.ч. до набуття статусу безробітного)</t>
  </si>
  <si>
    <t xml:space="preserve">  1 травня 2021 р.</t>
  </si>
  <si>
    <t>Всього отримували послуги</t>
  </si>
  <si>
    <t>з них, мали статус безробітного                                     протягом періоду</t>
  </si>
  <si>
    <t>Чисельність працевлаш-тованих безробітних</t>
  </si>
  <si>
    <t>Проходили проф-навчання</t>
  </si>
  <si>
    <t>Всього брали участь у громадських та інших роботах тимчасового характеру</t>
  </si>
  <si>
    <t>Всього отримують послуги на кінець періоду</t>
  </si>
  <si>
    <t>з них, мають статус безробітного на кінець періоду</t>
  </si>
  <si>
    <t>Кількість безробітних, охоплених профорієнтацій-ними послугами</t>
  </si>
  <si>
    <t>жінки</t>
  </si>
  <si>
    <t>чоловіки</t>
  </si>
  <si>
    <t>з них:</t>
  </si>
  <si>
    <t>Усього</t>
  </si>
  <si>
    <t>Отримували послуги, осіб *</t>
  </si>
  <si>
    <t>Отримували послуги на кінець періоду*</t>
  </si>
  <si>
    <t>Кількість безробітних, охоплених профорієнта-ційними послугами</t>
  </si>
  <si>
    <t>Проходи-ли проф-навчання</t>
  </si>
  <si>
    <t>2022</t>
  </si>
  <si>
    <t>Отримували послуги *</t>
  </si>
  <si>
    <t>* До 2022 року у моніторингу відображалася кількість учасників АТО (ООС), починаючи з 2022 року відображається кількість учасників бойових дій</t>
  </si>
  <si>
    <t>Надання послуг Чернігівською обласною службою зайнятості безробітним з числа учасників бойових дій *</t>
  </si>
  <si>
    <t>*До 2022 року у моніторингу відображалася кількість учасників АТО (ООС), починаючи з 2022 року відображається кількість учасників бойових дій</t>
  </si>
  <si>
    <t>Отримували послуги</t>
  </si>
  <si>
    <t>2023</t>
  </si>
  <si>
    <t>Отримували послуги на кінець періоду</t>
  </si>
  <si>
    <t xml:space="preserve">Отримували послуги, осіб </t>
  </si>
  <si>
    <t>Корюківська філія</t>
  </si>
  <si>
    <t>Н.-Сіверська філія</t>
  </si>
  <si>
    <t>Чернігівська  філія</t>
  </si>
  <si>
    <t>Ніжинська філія</t>
  </si>
  <si>
    <t>Прилуцька філія</t>
  </si>
  <si>
    <t>січень-жовтень 2022 р.</t>
  </si>
  <si>
    <t>січень-жовтень 2023 р.</t>
  </si>
  <si>
    <t xml:space="preserve">  1 листопада 2022 р.</t>
  </si>
  <si>
    <t xml:space="preserve">  1 листопада 2023 р.</t>
  </si>
  <si>
    <r>
      <t xml:space="preserve">    Надання послуг Чернігівською обласною службою зайнятості особам, що мають додаткові гарантії у сприянні працевлаштуванню                                                у січні-жовтні 2022-2023 рр. </t>
    </r>
    <r>
      <rPr>
        <i/>
        <sz val="16"/>
        <rFont val="Times New Roman Cyr"/>
        <charset val="204"/>
      </rPr>
      <t>(відповідно до статті 14  ЗУ "Про зайнятіть населення")</t>
    </r>
    <r>
      <rPr>
        <b/>
        <i/>
        <sz val="16"/>
        <rFont val="Times New Roman Cyr"/>
        <charset val="204"/>
      </rPr>
      <t xml:space="preserve">  </t>
    </r>
  </si>
  <si>
    <t xml:space="preserve">    Надання послуг Чернігівською обласною службою зайнятості особам з інвалідністю у січні-жовтні 2022-2023 рр.</t>
  </si>
  <si>
    <t>Надання послуг Чернігівською обласною службою зайнятості безробітним з числа учасників бойових дій*                                                                                                                                 у січні-жовтні 2022-2023 рр.</t>
  </si>
  <si>
    <r>
      <t xml:space="preserve">    Надання послуг Чернігівською обласною службою зайнятості</t>
    </r>
    <r>
      <rPr>
        <b/>
        <sz val="14"/>
        <rFont val="Times New Roman Cyr"/>
        <charset val="204"/>
      </rPr>
      <t xml:space="preserve"> внутрішньо переміщеним особам, що о</t>
    </r>
    <r>
      <rPr>
        <b/>
        <sz val="14"/>
        <rFont val="Times New Roman Cyr"/>
        <family val="1"/>
        <charset val="204"/>
      </rPr>
      <t xml:space="preserve">тримали довідку  про взяття на облік                                                      у січні-жовтні 2022-2023рр. </t>
    </r>
    <r>
      <rPr>
        <i/>
        <sz val="14"/>
        <rFont val="Times New Roman Cyr"/>
        <family val="1"/>
        <charset val="204"/>
      </rPr>
      <t xml:space="preserve">(відповідно до постанови КМУ від 01.10.2014  № 509) </t>
    </r>
  </si>
  <si>
    <t>Надання послуг Чернігівською обласною службою зайнятості  молоді у віці до 35 рокі у січні-жовтні 2022-2023 рр.</t>
  </si>
  <si>
    <t>у січні-жовтні 2023 року</t>
  </si>
  <si>
    <t>Станом на 01.11.2023 р.:</t>
  </si>
  <si>
    <t>Надання послуг Чернігівською обласною службою зайнятості  жінкам                                                                                                                                                                     у січні-жовтні 2023 року</t>
  </si>
  <si>
    <t>Надання послуг Чернігівською обласною службою зайнятості чоловікам                                                                                                                                                                         у січні-жовтні 2023 року</t>
  </si>
  <si>
    <t>Надання послуг  Чернігівською обласною службою зайнятості  особам з числа мешканців міських поселень                                                                                                                                                                    у січні-жовтні 2022-2023 рр.</t>
  </si>
  <si>
    <t>Надання послуг Чернігівською обласною службою зайнятості особам з числа мешканців сільської місцевості                                                                                                                                                                    у січні-жовтні 2022-2023 рр.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</si>
</sst>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_-* #,##0.00\ _₴_-;\-* #,##0.00\ _₴_-;_-* &quot;-&quot;??\ _₴_-;_-@_-"/>
    <numFmt numFmtId="167" formatCode="_-* #,##0_р_._-;\-* #,##0_р_._-;_-* &quot;-&quot;_р_._-;_-@_-"/>
    <numFmt numFmtId="168" formatCode="_-* #,##0.00_р_._-;\-* #,##0.00_р_._-;_-* &quot;-&quot;??_р_._-;_-@_-"/>
  </numFmts>
  <fonts count="7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9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0"/>
      <name val="Times New Roman"/>
      <family val="1"/>
      <charset val="204"/>
    </font>
    <font>
      <i/>
      <sz val="16"/>
      <name val="Times New Roman Cyr"/>
      <charset val="204"/>
    </font>
    <font>
      <sz val="8"/>
      <name val="Times New Roman Cyr"/>
      <family val="1"/>
      <charset val="204"/>
    </font>
    <font>
      <i/>
      <sz val="12"/>
      <name val="Times New Roman Cyr"/>
      <charset val="204"/>
    </font>
    <font>
      <b/>
      <sz val="14"/>
      <name val="Times New Roman Cyr"/>
      <charset val="204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0"/>
      <name val="Times New Roman Cyr"/>
      <charset val="204"/>
    </font>
    <font>
      <sz val="11"/>
      <name val="Times New Roman Cyr"/>
      <charset val="204"/>
    </font>
    <font>
      <b/>
      <sz val="10"/>
      <name val="Times New Roman Cyr"/>
      <charset val="204"/>
    </font>
    <font>
      <sz val="16"/>
      <color rgb="FFFF0000"/>
      <name val="Times New Roman"/>
      <family val="1"/>
      <charset val="204"/>
    </font>
    <font>
      <b/>
      <sz val="11"/>
      <name val="Times New Roman Cyr"/>
      <charset val="204"/>
    </font>
    <font>
      <sz val="12"/>
      <name val="Times New Roman Cyr"/>
    </font>
    <font>
      <b/>
      <sz val="18"/>
      <name val="Times New Roman Cyr"/>
      <family val="1"/>
      <charset val="204"/>
    </font>
    <font>
      <b/>
      <i/>
      <sz val="12"/>
      <name val="Times New Roman Cyr"/>
      <charset val="204"/>
    </font>
    <font>
      <b/>
      <sz val="11"/>
      <name val="Times New Roman Cyr"/>
      <family val="1"/>
      <charset val="204"/>
    </font>
    <font>
      <b/>
      <sz val="8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6"/>
      <name val="Times New Roman Cyr"/>
      <family val="1"/>
      <charset val="204"/>
    </font>
    <font>
      <i/>
      <sz val="14"/>
      <name val="Times New Roman Cyr"/>
      <family val="1"/>
      <charset val="204"/>
    </font>
    <font>
      <b/>
      <sz val="20"/>
      <name val="Times New Roman Cyr"/>
      <family val="1"/>
      <charset val="204"/>
    </font>
    <font>
      <sz val="9"/>
      <name val="Times New Roman Cyr"/>
      <charset val="204"/>
    </font>
    <font>
      <b/>
      <i/>
      <sz val="16"/>
      <name val="Times New Roman Cyr"/>
      <charset val="204"/>
    </font>
    <font>
      <sz val="19"/>
      <name val="Times New Roman"/>
      <family val="1"/>
      <charset val="204"/>
    </font>
    <font>
      <b/>
      <u/>
      <sz val="19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name val="Arial Cyr"/>
    </font>
    <font>
      <sz val="13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Helv"/>
      <charset val="204"/>
    </font>
    <font>
      <b/>
      <sz val="18"/>
      <name val="Times New Roman"/>
      <family val="1"/>
      <charset val="204"/>
    </font>
    <font>
      <i/>
      <sz val="10"/>
      <name val="Times New Roman Cyr"/>
      <charset val="204"/>
    </font>
    <font>
      <b/>
      <i/>
      <sz val="11"/>
      <name val="Times New Roman"/>
      <family val="1"/>
      <charset val="204"/>
    </font>
    <font>
      <i/>
      <sz val="7"/>
      <name val="Times New Roman"/>
      <family val="1"/>
      <charset val="20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4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4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0" fillId="0" borderId="0"/>
    <xf numFmtId="0" fontId="14" fillId="0" borderId="0"/>
    <xf numFmtId="0" fontId="45" fillId="0" borderId="0"/>
    <xf numFmtId="0" fontId="66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3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5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47" fillId="15" borderId="0" applyNumberFormat="0" applyBorder="0" applyAlignment="0" applyProtection="0"/>
    <xf numFmtId="0" fontId="47" fillId="5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22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4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2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23" borderId="0" applyNumberFormat="0" applyBorder="0" applyAlignment="0" applyProtection="0"/>
    <xf numFmtId="0" fontId="48" fillId="32" borderId="0" applyNumberFormat="0" applyBorder="0" applyAlignment="0" applyProtection="0"/>
    <xf numFmtId="0" fontId="49" fillId="16" borderId="12" applyNumberFormat="0" applyAlignment="0" applyProtection="0"/>
    <xf numFmtId="0" fontId="50" fillId="29" borderId="13" applyNumberFormat="0" applyAlignment="0" applyProtection="0"/>
    <xf numFmtId="0" fontId="51" fillId="0" borderId="0" applyNumberFormat="0" applyFill="0" applyBorder="0" applyAlignment="0" applyProtection="0"/>
    <xf numFmtId="0" fontId="52" fillId="8" borderId="0" applyNumberFormat="0" applyBorder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5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56" fillId="5" borderId="12" applyNumberFormat="0" applyAlignment="0" applyProtection="0"/>
    <xf numFmtId="0" fontId="57" fillId="0" borderId="17" applyNumberFormat="0" applyFill="0" applyAlignment="0" applyProtection="0"/>
    <xf numFmtId="0" fontId="58" fillId="17" borderId="0" applyNumberFormat="0" applyBorder="0" applyAlignment="0" applyProtection="0"/>
    <xf numFmtId="0" fontId="14" fillId="6" borderId="18" applyNumberFormat="0" applyFont="0" applyAlignment="0" applyProtection="0"/>
    <xf numFmtId="0" fontId="59" fillId="16" borderId="19" applyNumberFormat="0" applyAlignment="0" applyProtection="0"/>
    <xf numFmtId="0" fontId="63" fillId="0" borderId="0" applyNumberFormat="0" applyFill="0" applyBorder="0" applyAlignment="0" applyProtection="0"/>
    <xf numFmtId="0" fontId="64" fillId="0" borderId="20" applyNumberFormat="0" applyFill="0" applyAlignment="0" applyProtection="0"/>
    <xf numFmtId="0" fontId="65" fillId="0" borderId="0" applyNumberFormat="0" applyFill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36" borderId="0" applyNumberFormat="0" applyBorder="0" applyAlignment="0" applyProtection="0"/>
    <xf numFmtId="0" fontId="59" fillId="37" borderId="19" applyNumberFormat="0" applyAlignment="0" applyProtection="0"/>
    <xf numFmtId="0" fontId="49" fillId="37" borderId="12" applyNumberFormat="0" applyAlignment="0" applyProtection="0"/>
    <xf numFmtId="0" fontId="60" fillId="0" borderId="21" applyNumberFormat="0" applyFill="0" applyAlignment="0" applyProtection="0"/>
    <xf numFmtId="0" fontId="61" fillId="0" borderId="22" applyNumberFormat="0" applyFill="0" applyAlignment="0" applyProtection="0"/>
    <xf numFmtId="0" fontId="62" fillId="0" borderId="23" applyNumberFormat="0" applyFill="0" applyAlignment="0" applyProtection="0"/>
    <xf numFmtId="0" fontId="62" fillId="0" borderId="0" applyNumberFormat="0" applyFill="0" applyBorder="0" applyAlignment="0" applyProtection="0"/>
    <xf numFmtId="0" fontId="64" fillId="0" borderId="20" applyNumberFormat="0" applyFill="0" applyAlignment="0" applyProtection="0"/>
    <xf numFmtId="0" fontId="58" fillId="38" borderId="0" applyNumberFormat="0" applyBorder="0" applyAlignment="0" applyProtection="0"/>
    <xf numFmtId="0" fontId="49" fillId="37" borderId="12" applyNumberFormat="0" applyAlignment="0" applyProtection="0"/>
    <xf numFmtId="0" fontId="64" fillId="0" borderId="20" applyNumberFormat="0" applyFill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51" fillId="0" borderId="0" applyNumberFormat="0" applyFill="0" applyBorder="0" applyAlignment="0" applyProtection="0"/>
    <xf numFmtId="0" fontId="11" fillId="39" borderId="18" applyNumberFormat="0" applyFont="0" applyAlignment="0" applyProtection="0"/>
    <xf numFmtId="0" fontId="14" fillId="39" borderId="18" applyNumberFormat="0" applyFont="0" applyAlignment="0" applyProtection="0"/>
    <xf numFmtId="0" fontId="59" fillId="37" borderId="19" applyNumberFormat="0" applyAlignment="0" applyProtection="0"/>
    <xf numFmtId="0" fontId="58" fillId="38" borderId="0" applyNumberFormat="0" applyBorder="0" applyAlignment="0" applyProtection="0"/>
    <xf numFmtId="0" fontId="66" fillId="0" borderId="0"/>
    <xf numFmtId="0" fontId="51" fillId="0" borderId="0" applyNumberForma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3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15" borderId="0" applyNumberFormat="0" applyBorder="0" applyAlignment="0" applyProtection="0"/>
    <xf numFmtId="0" fontId="14" fillId="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5" borderId="0" applyNumberFormat="0" applyBorder="0" applyAlignment="0" applyProtection="0"/>
    <xf numFmtId="0" fontId="14" fillId="17" borderId="0" applyNumberFormat="0" applyBorder="0" applyAlignment="0" applyProtection="0"/>
    <xf numFmtId="0" fontId="14" fillId="6" borderId="18" applyNumberFormat="0" applyFont="0" applyAlignment="0" applyProtection="0"/>
    <xf numFmtId="0" fontId="14" fillId="0" borderId="0"/>
  </cellStyleXfs>
  <cellXfs count="149">
    <xf numFmtId="0" fontId="0" fillId="0" borderId="0" xfId="0"/>
    <xf numFmtId="0" fontId="5" fillId="0" borderId="6" xfId="1" applyFont="1" applyBorder="1" applyAlignment="1">
      <alignment vertical="center" wrapText="1"/>
    </xf>
    <xf numFmtId="0" fontId="1" fillId="0" borderId="0" xfId="7" applyFont="1"/>
    <xf numFmtId="0" fontId="1" fillId="0" borderId="0" xfId="8" applyFont="1" applyAlignment="1">
      <alignment vertical="center" wrapText="1"/>
    </xf>
    <xf numFmtId="0" fontId="13" fillId="0" borderId="6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wrapText="1"/>
    </xf>
    <xf numFmtId="0" fontId="4" fillId="0" borderId="6" xfId="8" applyFont="1" applyBorder="1" applyAlignment="1">
      <alignment horizontal="center" vertical="center" wrapText="1"/>
    </xf>
    <xf numFmtId="0" fontId="4" fillId="0" borderId="6" xfId="8" applyFont="1" applyFill="1" applyBorder="1" applyAlignment="1">
      <alignment horizontal="center" vertical="center" wrapText="1"/>
    </xf>
    <xf numFmtId="0" fontId="8" fillId="0" borderId="0" xfId="8" applyFont="1" applyAlignment="1">
      <alignment vertical="center" wrapText="1"/>
    </xf>
    <xf numFmtId="0" fontId="5" fillId="3" borderId="6" xfId="8" applyFont="1" applyFill="1" applyBorder="1" applyAlignment="1">
      <alignment vertical="center" wrapText="1"/>
    </xf>
    <xf numFmtId="164" fontId="6" fillId="2" borderId="6" xfId="7" applyNumberFormat="1" applyFont="1" applyFill="1" applyBorder="1" applyAlignment="1">
      <alignment horizontal="center" vertical="center" wrapText="1"/>
    </xf>
    <xf numFmtId="164" fontId="8" fillId="0" borderId="0" xfId="8" applyNumberFormat="1" applyFont="1" applyAlignment="1">
      <alignment vertical="center" wrapText="1"/>
    </xf>
    <xf numFmtId="0" fontId="5" fillId="0" borderId="6" xfId="7" applyFont="1" applyBorder="1" applyAlignment="1">
      <alignment horizontal="left" vertical="center" wrapText="1"/>
    </xf>
    <xf numFmtId="0" fontId="5" fillId="0" borderId="6" xfId="8" applyFont="1" applyBorder="1" applyAlignment="1">
      <alignment vertical="center" wrapText="1"/>
    </xf>
    <xf numFmtId="165" fontId="6" fillId="0" borderId="6" xfId="1" applyNumberFormat="1" applyFont="1" applyFill="1" applyBorder="1" applyAlignment="1">
      <alignment horizontal="center" vertical="center"/>
    </xf>
    <xf numFmtId="0" fontId="12" fillId="0" borderId="0" xfId="7" applyFont="1" applyFill="1"/>
    <xf numFmtId="3" fontId="12" fillId="0" borderId="0" xfId="7" applyNumberFormat="1" applyFont="1" applyFill="1"/>
    <xf numFmtId="0" fontId="16" fillId="0" borderId="6" xfId="1" applyFont="1" applyFill="1" applyBorder="1" applyAlignment="1">
      <alignment horizontal="center" vertical="center"/>
    </xf>
    <xf numFmtId="0" fontId="28" fillId="0" borderId="0" xfId="8" applyFont="1" applyAlignment="1">
      <alignment vertical="center" wrapText="1"/>
    </xf>
    <xf numFmtId="0" fontId="28" fillId="0" borderId="0" xfId="7" applyFont="1"/>
    <xf numFmtId="165" fontId="28" fillId="0" borderId="0" xfId="8" applyNumberFormat="1" applyFont="1" applyAlignment="1">
      <alignment vertical="center" wrapText="1"/>
    </xf>
    <xf numFmtId="0" fontId="31" fillId="0" borderId="0" xfId="12" applyFont="1" applyFill="1" applyBorder="1" applyAlignment="1">
      <alignment vertical="top" wrapText="1"/>
    </xf>
    <xf numFmtId="0" fontId="22" fillId="0" borderId="0" xfId="12" applyFont="1" applyFill="1" applyBorder="1"/>
    <xf numFmtId="0" fontId="32" fillId="0" borderId="1" xfId="12" applyFont="1" applyFill="1" applyBorder="1" applyAlignment="1">
      <alignment horizontal="center" vertical="top"/>
    </xf>
    <xf numFmtId="0" fontId="32" fillId="0" borderId="0" xfId="12" applyFont="1" applyFill="1" applyBorder="1" applyAlignment="1">
      <alignment horizontal="center" vertical="top"/>
    </xf>
    <xf numFmtId="0" fontId="33" fillId="0" borderId="0" xfId="12" applyFont="1" applyFill="1" applyAlignment="1">
      <alignment vertical="top"/>
    </xf>
    <xf numFmtId="0" fontId="34" fillId="0" borderId="0" xfId="12" applyFont="1" applyFill="1" applyAlignment="1">
      <alignment horizontal="center" vertical="center" wrapText="1"/>
    </xf>
    <xf numFmtId="0" fontId="34" fillId="0" borderId="0" xfId="12" applyFont="1" applyFill="1" applyAlignment="1">
      <alignment vertical="center" wrapText="1"/>
    </xf>
    <xf numFmtId="3" fontId="29" fillId="0" borderId="6" xfId="12" applyNumberFormat="1" applyFont="1" applyFill="1" applyBorder="1" applyAlignment="1">
      <alignment horizontal="center" vertical="center"/>
    </xf>
    <xf numFmtId="3" fontId="29" fillId="0" borderId="0" xfId="12" applyNumberFormat="1" applyFont="1" applyFill="1" applyAlignment="1">
      <alignment vertical="center"/>
    </xf>
    <xf numFmtId="0" fontId="29" fillId="0" borderId="0" xfId="12" applyFont="1" applyFill="1" applyAlignment="1">
      <alignment vertical="center"/>
    </xf>
    <xf numFmtId="3" fontId="26" fillId="0" borderId="6" xfId="12" applyNumberFormat="1" applyFont="1" applyFill="1" applyBorder="1" applyAlignment="1">
      <alignment horizontal="center" vertical="center"/>
    </xf>
    <xf numFmtId="3" fontId="26" fillId="0" borderId="0" xfId="12" applyNumberFormat="1" applyFont="1" applyFill="1"/>
    <xf numFmtId="0" fontId="26" fillId="0" borderId="0" xfId="12" applyFont="1" applyFill="1"/>
    <xf numFmtId="0" fontId="26" fillId="0" borderId="0" xfId="12" applyFont="1" applyFill="1" applyAlignment="1">
      <alignment horizontal="center" vertical="top"/>
    </xf>
    <xf numFmtId="0" fontId="27" fillId="0" borderId="0" xfId="12" applyFont="1" applyFill="1"/>
    <xf numFmtId="0" fontId="25" fillId="0" borderId="0" xfId="12" applyFont="1" applyFill="1"/>
    <xf numFmtId="0" fontId="33" fillId="0" borderId="0" xfId="12" applyFont="1" applyFill="1"/>
    <xf numFmtId="0" fontId="25" fillId="0" borderId="0" xfId="14" applyFont="1" applyFill="1"/>
    <xf numFmtId="0" fontId="36" fillId="0" borderId="0" xfId="12" applyFont="1" applyFill="1"/>
    <xf numFmtId="0" fontId="23" fillId="0" borderId="0" xfId="14" applyFont="1" applyFill="1"/>
    <xf numFmtId="0" fontId="39" fillId="0" borderId="0" xfId="12" applyFont="1" applyFill="1" applyBorder="1"/>
    <xf numFmtId="0" fontId="40" fillId="0" borderId="6" xfId="12" applyFont="1" applyFill="1" applyBorder="1" applyAlignment="1">
      <alignment horizontal="center" wrapText="1"/>
    </xf>
    <xf numFmtId="1" fontId="40" fillId="0" borderId="6" xfId="12" applyNumberFormat="1" applyFont="1" applyFill="1" applyBorder="1" applyAlignment="1">
      <alignment horizontal="center" wrapText="1"/>
    </xf>
    <xf numFmtId="0" fontId="40" fillId="0" borderId="0" xfId="12" applyFont="1" applyFill="1" applyAlignment="1">
      <alignment vertical="center" wrapText="1"/>
    </xf>
    <xf numFmtId="0" fontId="20" fillId="0" borderId="1" xfId="12" applyFont="1" applyFill="1" applyBorder="1" applyAlignment="1">
      <alignment vertical="top"/>
    </xf>
    <xf numFmtId="3" fontId="13" fillId="0" borderId="6" xfId="13" applyNumberFormat="1" applyFont="1" applyFill="1" applyBorder="1" applyAlignment="1">
      <alignment horizontal="center" vertical="center"/>
    </xf>
    <xf numFmtId="1" fontId="8" fillId="0" borderId="0" xfId="16" applyNumberFormat="1" applyFont="1" applyAlignment="1" applyProtection="1">
      <alignment horizontal="right" vertical="top"/>
      <protection locked="0"/>
    </xf>
    <xf numFmtId="164" fontId="44" fillId="0" borderId="6" xfId="7" applyNumberFormat="1" applyFont="1" applyFill="1" applyBorder="1" applyAlignment="1">
      <alignment horizontal="center" vertical="center" wrapText="1"/>
    </xf>
    <xf numFmtId="3" fontId="44" fillId="0" borderId="6" xfId="7" applyNumberFormat="1" applyFont="1" applyFill="1" applyBorder="1" applyAlignment="1">
      <alignment horizontal="center" vertical="center" wrapText="1"/>
    </xf>
    <xf numFmtId="1" fontId="2" fillId="0" borderId="6" xfId="17" applyNumberFormat="1" applyFont="1" applyFill="1" applyBorder="1" applyAlignment="1" applyProtection="1">
      <alignment horizontal="left" vertical="center"/>
      <protection locked="0"/>
    </xf>
    <xf numFmtId="165" fontId="6" fillId="0" borderId="6" xfId="0" applyNumberFormat="1" applyFont="1" applyFill="1" applyBorder="1" applyAlignment="1">
      <alignment horizontal="center" vertical="center"/>
    </xf>
    <xf numFmtId="165" fontId="9" fillId="0" borderId="6" xfId="0" applyNumberFormat="1" applyFont="1" applyFill="1" applyBorder="1" applyAlignment="1">
      <alignment horizontal="center" vertical="center"/>
    </xf>
    <xf numFmtId="165" fontId="13" fillId="0" borderId="6" xfId="0" applyNumberFormat="1" applyFont="1" applyFill="1" applyBorder="1" applyAlignment="1">
      <alignment horizontal="center" vertical="center"/>
    </xf>
    <xf numFmtId="1" fontId="5" fillId="0" borderId="6" xfId="7" applyNumberFormat="1" applyFont="1" applyFill="1" applyBorder="1" applyAlignment="1">
      <alignment horizontal="center" vertical="center" wrapText="1"/>
    </xf>
    <xf numFmtId="1" fontId="5" fillId="0" borderId="6" xfId="1" applyNumberFormat="1" applyFont="1" applyFill="1" applyBorder="1" applyAlignment="1">
      <alignment horizontal="center" vertical="center" wrapText="1"/>
    </xf>
    <xf numFmtId="3" fontId="46" fillId="0" borderId="6" xfId="15" applyNumberFormat="1" applyFont="1" applyFill="1" applyBorder="1" applyAlignment="1">
      <alignment horizontal="center"/>
    </xf>
    <xf numFmtId="1" fontId="3" fillId="0" borderId="0" xfId="6" applyNumberFormat="1" applyFont="1" applyFill="1" applyAlignment="1" applyProtection="1">
      <alignment horizontal="center" wrapText="1"/>
      <protection locked="0"/>
    </xf>
    <xf numFmtId="3" fontId="5" fillId="0" borderId="6" xfId="8" applyNumberFormat="1" applyFont="1" applyFill="1" applyBorder="1" applyAlignment="1">
      <alignment horizontal="center" vertical="center" wrapText="1"/>
    </xf>
    <xf numFmtId="3" fontId="5" fillId="0" borderId="6" xfId="7" applyNumberFormat="1" applyFont="1" applyFill="1" applyBorder="1" applyAlignment="1">
      <alignment horizontal="center" vertical="center" wrapText="1"/>
    </xf>
    <xf numFmtId="1" fontId="5" fillId="0" borderId="6" xfId="9" applyNumberFormat="1" applyFont="1" applyFill="1" applyBorder="1" applyAlignment="1">
      <alignment horizontal="center" vertical="center" wrapText="1"/>
    </xf>
    <xf numFmtId="3" fontId="6" fillId="0" borderId="6" xfId="7" applyNumberFormat="1" applyFont="1" applyFill="1" applyBorder="1" applyAlignment="1">
      <alignment horizontal="center" vertical="center" wrapText="1"/>
    </xf>
    <xf numFmtId="3" fontId="6" fillId="0" borderId="6" xfId="1" applyNumberFormat="1" applyFont="1" applyFill="1" applyBorder="1" applyAlignment="1">
      <alignment horizontal="center" vertical="center"/>
    </xf>
    <xf numFmtId="1" fontId="6" fillId="0" borderId="6" xfId="1" applyNumberFormat="1" applyFont="1" applyFill="1" applyBorder="1" applyAlignment="1">
      <alignment horizontal="center" vertical="center"/>
    </xf>
    <xf numFmtId="0" fontId="20" fillId="0" borderId="1" xfId="12" applyFont="1" applyFill="1" applyBorder="1" applyAlignment="1">
      <alignment horizontal="center" vertical="top"/>
    </xf>
    <xf numFmtId="0" fontId="20" fillId="0" borderId="1" xfId="12" applyFont="1" applyFill="1" applyBorder="1" applyAlignment="1">
      <alignment horizontal="right" vertical="top"/>
    </xf>
    <xf numFmtId="1" fontId="13" fillId="0" borderId="6" xfId="0" applyNumberFormat="1" applyFont="1" applyFill="1" applyBorder="1" applyAlignment="1">
      <alignment horizontal="center" vertical="center"/>
    </xf>
    <xf numFmtId="3" fontId="5" fillId="3" borderId="6" xfId="8" applyNumberFormat="1" applyFont="1" applyFill="1" applyBorder="1" applyAlignment="1">
      <alignment horizontal="center" vertical="center" wrapText="1"/>
    </xf>
    <xf numFmtId="0" fontId="32" fillId="0" borderId="1" xfId="12" applyFont="1" applyFill="1" applyBorder="1" applyAlignment="1">
      <alignment horizontal="center" vertical="top"/>
    </xf>
    <xf numFmtId="3" fontId="29" fillId="0" borderId="6" xfId="12" applyNumberFormat="1" applyFont="1" applyFill="1" applyBorder="1" applyAlignment="1">
      <alignment horizontal="center" vertical="center"/>
    </xf>
    <xf numFmtId="3" fontId="26" fillId="0" borderId="6" xfId="12" applyNumberFormat="1" applyFont="1" applyFill="1" applyBorder="1" applyAlignment="1">
      <alignment horizontal="center" vertical="center"/>
    </xf>
    <xf numFmtId="0" fontId="27" fillId="0" borderId="0" xfId="12" applyFont="1" applyFill="1"/>
    <xf numFmtId="0" fontId="33" fillId="0" borderId="0" xfId="12" applyFont="1" applyFill="1"/>
    <xf numFmtId="0" fontId="36" fillId="0" borderId="0" xfId="12" applyFont="1" applyFill="1"/>
    <xf numFmtId="1" fontId="40" fillId="0" borderId="6" xfId="12" applyNumberFormat="1" applyFont="1" applyFill="1" applyBorder="1" applyAlignment="1">
      <alignment horizontal="center" wrapText="1"/>
    </xf>
    <xf numFmtId="0" fontId="20" fillId="0" borderId="1" xfId="12" applyFont="1" applyFill="1" applyBorder="1" applyAlignment="1">
      <alignment horizontal="center" vertical="top"/>
    </xf>
    <xf numFmtId="0" fontId="20" fillId="0" borderId="1" xfId="12" applyFont="1" applyFill="1" applyBorder="1" applyAlignment="1">
      <alignment horizontal="right" vertical="top"/>
    </xf>
    <xf numFmtId="0" fontId="1" fillId="0" borderId="0" xfId="7" applyFont="1"/>
    <xf numFmtId="0" fontId="4" fillId="0" borderId="6" xfId="8" applyFont="1" applyBorder="1" applyAlignment="1">
      <alignment horizontal="center" vertical="center" wrapText="1"/>
    </xf>
    <xf numFmtId="3" fontId="29" fillId="0" borderId="6" xfId="12" applyNumberFormat="1" applyFont="1" applyFill="1" applyBorder="1" applyAlignment="1">
      <alignment horizontal="center" vertical="center"/>
    </xf>
    <xf numFmtId="3" fontId="26" fillId="0" borderId="6" xfId="12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wrapText="1"/>
    </xf>
    <xf numFmtId="3" fontId="29" fillId="2" borderId="6" xfId="12" applyNumberFormat="1" applyFont="1" applyFill="1" applyBorder="1" applyAlignment="1">
      <alignment horizontal="center" vertical="center"/>
    </xf>
    <xf numFmtId="3" fontId="26" fillId="2" borderId="6" xfId="12" applyNumberFormat="1" applyFont="1" applyFill="1" applyBorder="1" applyAlignment="1">
      <alignment horizontal="center" vertical="center"/>
    </xf>
    <xf numFmtId="1" fontId="3" fillId="0" borderId="0" xfId="6" applyNumberFormat="1" applyFont="1" applyFill="1" applyAlignment="1" applyProtection="1">
      <alignment horizontal="center" wrapText="1"/>
      <protection locked="0"/>
    </xf>
    <xf numFmtId="1" fontId="13" fillId="0" borderId="0" xfId="17" applyNumberFormat="1" applyFont="1" applyFill="1" applyBorder="1" applyAlignment="1" applyProtection="1">
      <alignment horizontal="left" vertical="center" wrapText="1"/>
      <protection locked="0"/>
    </xf>
    <xf numFmtId="165" fontId="13" fillId="0" borderId="0" xfId="0" applyNumberFormat="1" applyFont="1" applyFill="1" applyBorder="1" applyAlignment="1">
      <alignment horizontal="center" vertical="center"/>
    </xf>
    <xf numFmtId="165" fontId="13" fillId="0" borderId="10" xfId="0" applyNumberFormat="1" applyFont="1" applyFill="1" applyBorder="1" applyAlignment="1">
      <alignment horizontal="center" vertical="center"/>
    </xf>
    <xf numFmtId="1" fontId="5" fillId="0" borderId="0" xfId="6" applyNumberFormat="1" applyFont="1" applyAlignment="1" applyProtection="1">
      <alignment horizontal="center" vertical="center" wrapText="1"/>
      <protection locked="0"/>
    </xf>
    <xf numFmtId="3" fontId="26" fillId="0" borderId="0" xfId="12" applyNumberFormat="1" applyFont="1" applyFill="1" applyBorder="1" applyAlignment="1">
      <alignment horizontal="center" vertical="center"/>
    </xf>
    <xf numFmtId="0" fontId="1" fillId="0" borderId="0" xfId="7" applyFont="1"/>
    <xf numFmtId="164" fontId="8" fillId="0" borderId="0" xfId="8" applyNumberFormat="1" applyFont="1" applyAlignment="1">
      <alignment vertical="center" wrapText="1"/>
    </xf>
    <xf numFmtId="3" fontId="13" fillId="0" borderId="6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 applyProtection="1">
      <alignment horizontal="left" wrapText="1" shrinkToFit="1"/>
      <protection locked="0"/>
    </xf>
    <xf numFmtId="0" fontId="8" fillId="0" borderId="10" xfId="7" applyFont="1" applyBorder="1" applyAlignment="1">
      <alignment horizontal="left" vertical="center" wrapText="1"/>
    </xf>
    <xf numFmtId="0" fontId="15" fillId="0" borderId="0" xfId="7" applyFont="1" applyAlignment="1">
      <alignment horizontal="center" vertical="top" wrapText="1"/>
    </xf>
    <xf numFmtId="0" fontId="5" fillId="0" borderId="2" xfId="7" applyFont="1" applyBorder="1" applyAlignment="1">
      <alignment horizontal="center" vertical="center" wrapText="1"/>
    </xf>
    <xf numFmtId="0" fontId="5" fillId="0" borderId="5" xfId="7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37" fillId="0" borderId="0" xfId="12" applyFont="1" applyFill="1" applyBorder="1" applyAlignment="1">
      <alignment horizontal="center" vertical="center" wrapText="1"/>
    </xf>
    <xf numFmtId="0" fontId="0" fillId="0" borderId="0" xfId="0" applyAlignment="1"/>
    <xf numFmtId="0" fontId="68" fillId="0" borderId="10" xfId="12" applyFont="1" applyFill="1" applyBorder="1" applyAlignment="1">
      <alignment horizontal="left" vertical="center" wrapText="1"/>
    </xf>
    <xf numFmtId="0" fontId="20" fillId="0" borderId="1" xfId="12" applyFont="1" applyFill="1" applyBorder="1" applyAlignment="1">
      <alignment horizontal="center" vertical="top"/>
    </xf>
    <xf numFmtId="0" fontId="19" fillId="0" borderId="6" xfId="12" applyFont="1" applyFill="1" applyBorder="1" applyAlignment="1">
      <alignment horizontal="center" vertical="center" wrapText="1"/>
    </xf>
    <xf numFmtId="0" fontId="29" fillId="0" borderId="6" xfId="12" applyFont="1" applyFill="1" applyBorder="1" applyAlignment="1">
      <alignment horizontal="center" vertical="center" wrapText="1"/>
    </xf>
    <xf numFmtId="0" fontId="23" fillId="0" borderId="6" xfId="12" applyFont="1" applyFill="1" applyBorder="1" applyAlignment="1">
      <alignment horizontal="center" vertical="center" wrapText="1"/>
    </xf>
    <xf numFmtId="49" fontId="35" fillId="0" borderId="6" xfId="12" applyNumberFormat="1" applyFont="1" applyFill="1" applyBorder="1" applyAlignment="1">
      <alignment horizontal="center" vertical="center" wrapText="1"/>
    </xf>
    <xf numFmtId="0" fontId="20" fillId="0" borderId="1" xfId="12" applyFont="1" applyFill="1" applyBorder="1" applyAlignment="1">
      <alignment horizontal="right" vertical="top"/>
    </xf>
    <xf numFmtId="0" fontId="20" fillId="0" borderId="0" xfId="12" applyFont="1" applyFill="1" applyBorder="1" applyAlignment="1">
      <alignment horizontal="center" vertical="top"/>
    </xf>
    <xf numFmtId="0" fontId="29" fillId="0" borderId="3" xfId="12" applyFont="1" applyFill="1" applyBorder="1" applyAlignment="1">
      <alignment horizontal="center" vertical="center" wrapText="1"/>
    </xf>
    <xf numFmtId="0" fontId="29" fillId="0" borderId="11" xfId="12" applyFont="1" applyFill="1" applyBorder="1" applyAlignment="1">
      <alignment horizontal="center" vertical="center" wrapText="1"/>
    </xf>
    <xf numFmtId="0" fontId="29" fillId="0" borderId="4" xfId="12" applyFont="1" applyFill="1" applyBorder="1" applyAlignment="1">
      <alignment horizontal="center" vertical="center" wrapText="1"/>
    </xf>
    <xf numFmtId="0" fontId="37" fillId="0" borderId="0" xfId="12" applyFont="1" applyFill="1" applyBorder="1" applyAlignment="1">
      <alignment horizontal="center" vertical="top" wrapText="1"/>
    </xf>
    <xf numFmtId="0" fontId="69" fillId="0" borderId="0" xfId="1" applyFont="1" applyAlignment="1">
      <alignment horizontal="left" vertical="center" wrapText="1"/>
    </xf>
    <xf numFmtId="0" fontId="70" fillId="0" borderId="10" xfId="1" applyFont="1" applyBorder="1" applyAlignment="1">
      <alignment horizontal="left" vertical="center" wrapText="1"/>
    </xf>
    <xf numFmtId="1" fontId="5" fillId="0" borderId="0" xfId="6" applyNumberFormat="1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7" fillId="0" borderId="1" xfId="8" applyFont="1" applyFill="1" applyBorder="1" applyAlignment="1">
      <alignment horizontal="center" vertical="top" wrapText="1"/>
    </xf>
    <xf numFmtId="0" fontId="24" fillId="0" borderId="0" xfId="12" applyFont="1" applyFill="1" applyBorder="1" applyAlignment="1">
      <alignment horizontal="center" vertical="top" wrapText="1"/>
    </xf>
    <xf numFmtId="1" fontId="5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3" fillId="0" borderId="3" xfId="8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5" fillId="0" borderId="1" xfId="8" applyFont="1" applyFill="1" applyBorder="1" applyAlignment="1">
      <alignment horizontal="center" vertical="top" wrapText="1"/>
    </xf>
    <xf numFmtId="0" fontId="0" fillId="0" borderId="1" xfId="0" applyBorder="1" applyAlignment="1"/>
    <xf numFmtId="1" fontId="67" fillId="0" borderId="0" xfId="6" applyNumberFormat="1" applyFont="1" applyFill="1" applyAlignment="1" applyProtection="1">
      <alignment horizontal="center" vertical="center" wrapText="1"/>
      <protection locked="0"/>
    </xf>
    <xf numFmtId="1" fontId="1" fillId="0" borderId="6" xfId="6" applyNumberFormat="1" applyFont="1" applyFill="1" applyBorder="1" applyAlignment="1" applyProtection="1">
      <alignment horizontal="center" vertical="center" wrapText="1"/>
    </xf>
    <xf numFmtId="1" fontId="1" fillId="0" borderId="6" xfId="6" applyNumberFormat="1" applyFont="1" applyFill="1" applyBorder="1" applyAlignment="1" applyProtection="1">
      <alignment horizontal="center" vertical="center" wrapText="1"/>
      <protection locked="0"/>
    </xf>
    <xf numFmtId="1" fontId="3" fillId="0" borderId="0" xfId="6" applyNumberFormat="1" applyFont="1" applyFill="1" applyAlignment="1" applyProtection="1">
      <alignment horizontal="center" wrapText="1"/>
      <protection locked="0"/>
    </xf>
    <xf numFmtId="0" fontId="0" fillId="0" borderId="10" xfId="0" applyBorder="1" applyAlignment="1"/>
    <xf numFmtId="0" fontId="15" fillId="0" borderId="0" xfId="7" applyFont="1" applyFill="1" applyAlignment="1">
      <alignment horizontal="center" vertical="top" wrapText="1"/>
    </xf>
    <xf numFmtId="0" fontId="43" fillId="0" borderId="0" xfId="7" applyFont="1" applyFill="1" applyAlignment="1">
      <alignment horizontal="center" vertical="top" wrapText="1"/>
    </xf>
    <xf numFmtId="0" fontId="15" fillId="0" borderId="0" xfId="8" applyFont="1" applyFill="1" applyAlignment="1">
      <alignment horizontal="center" vertical="top" wrapText="1"/>
    </xf>
    <xf numFmtId="0" fontId="3" fillId="0" borderId="11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144">
    <cellStyle name=" 1" xfId="18"/>
    <cellStyle name="20% - Accent1" xfId="19"/>
    <cellStyle name="20% - Accent1 2" xfId="130"/>
    <cellStyle name="20% - Accent2" xfId="20"/>
    <cellStyle name="20% - Accent2 2" xfId="131"/>
    <cellStyle name="20% - Accent3" xfId="21"/>
    <cellStyle name="20% - Accent3 2" xfId="132"/>
    <cellStyle name="20% - Accent4" xfId="22"/>
    <cellStyle name="20% - Accent4 2" xfId="133"/>
    <cellStyle name="20% - Accent5" xfId="23"/>
    <cellStyle name="20% - Accent5 2" xfId="134"/>
    <cellStyle name="20% - Accent6" xfId="24"/>
    <cellStyle name="20% - Accent6 2" xfId="135"/>
    <cellStyle name="20% - Акцент1 2" xfId="25"/>
    <cellStyle name="20% - Акцент2 2" xfId="26"/>
    <cellStyle name="20% - Акцент3 2" xfId="27"/>
    <cellStyle name="20% - Акцент4 2" xfId="28"/>
    <cellStyle name="20% - Акцент5 2" xfId="29"/>
    <cellStyle name="20% - Акцент6 2" xfId="30"/>
    <cellStyle name="20% – Акцентування1" xfId="31"/>
    <cellStyle name="20% – Акцентування2" xfId="32"/>
    <cellStyle name="20% – Акцентування3" xfId="33"/>
    <cellStyle name="20% – Акцентування4" xfId="34"/>
    <cellStyle name="20% – Акцентування5" xfId="35"/>
    <cellStyle name="20% – Акцентування6" xfId="36"/>
    <cellStyle name="40% - Accent1" xfId="37"/>
    <cellStyle name="40% - Accent1 2" xfId="136"/>
    <cellStyle name="40% - Accent2" xfId="38"/>
    <cellStyle name="40% - Accent2 2" xfId="137"/>
    <cellStyle name="40% - Accent3" xfId="39"/>
    <cellStyle name="40% - Accent3 2" xfId="138"/>
    <cellStyle name="40% - Accent4" xfId="40"/>
    <cellStyle name="40% - Accent4 2" xfId="139"/>
    <cellStyle name="40% - Accent5" xfId="41"/>
    <cellStyle name="40% - Accent5 2" xfId="140"/>
    <cellStyle name="40% - Accent6" xfId="42"/>
    <cellStyle name="40% - Accent6 2" xfId="141"/>
    <cellStyle name="40% - Акцент1 2" xfId="43"/>
    <cellStyle name="40% - Акцент2 2" xfId="44"/>
    <cellStyle name="40% - Акцент3 2" xfId="45"/>
    <cellStyle name="40% - Акцент4 2" xfId="46"/>
    <cellStyle name="40% - Акцент5 2" xfId="47"/>
    <cellStyle name="40% - Акцент6 2" xfId="48"/>
    <cellStyle name="40% – Акцентування1" xfId="49"/>
    <cellStyle name="40% – Акцентування2" xfId="50"/>
    <cellStyle name="40% – Акцентування3" xfId="51"/>
    <cellStyle name="40% – Акцентування4" xfId="52"/>
    <cellStyle name="40% – Акцентування5" xfId="53"/>
    <cellStyle name="40% – Акцентування6" xfId="54"/>
    <cellStyle name="60% - Accent1" xfId="55"/>
    <cellStyle name="60% - Accent2" xfId="56"/>
    <cellStyle name="60% - Accent3" xfId="57"/>
    <cellStyle name="60% - Accent4" xfId="58"/>
    <cellStyle name="60% - Accent5" xfId="59"/>
    <cellStyle name="60% - Accent6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60% – Акцентування1" xfId="67"/>
    <cellStyle name="60% – Акцентування2" xfId="68"/>
    <cellStyle name="60% – Акцентування3" xfId="69"/>
    <cellStyle name="60% – Акцентування4" xfId="70"/>
    <cellStyle name="60% – Акцентування5" xfId="71"/>
    <cellStyle name="60% – Акцентування6" xfId="72"/>
    <cellStyle name="Accent1" xfId="73"/>
    <cellStyle name="Accent2" xfId="74"/>
    <cellStyle name="Accent3" xfId="75"/>
    <cellStyle name="Accent4" xfId="76"/>
    <cellStyle name="Accent5" xfId="77"/>
    <cellStyle name="Accent6" xfId="78"/>
    <cellStyle name="Bad" xfId="79"/>
    <cellStyle name="Calculation" xfId="80"/>
    <cellStyle name="Check Cell" xfId="81"/>
    <cellStyle name="Explanatory Text" xfId="82"/>
    <cellStyle name="Good" xfId="83"/>
    <cellStyle name="Heading 1" xfId="84"/>
    <cellStyle name="Heading 2" xfId="85"/>
    <cellStyle name="Heading 3" xfId="86"/>
    <cellStyle name="Heading 4" xfId="87"/>
    <cellStyle name="Input" xfId="88"/>
    <cellStyle name="Linked Cell" xfId="89"/>
    <cellStyle name="Neutral" xfId="90"/>
    <cellStyle name="Note" xfId="91"/>
    <cellStyle name="Note 2" xfId="142"/>
    <cellStyle name="Output" xfId="92"/>
    <cellStyle name="Title" xfId="93"/>
    <cellStyle name="Total" xfId="94"/>
    <cellStyle name="Warning Text" xfId="95"/>
    <cellStyle name="Акцент1 2" xfId="96"/>
    <cellStyle name="Акцент2 2" xfId="97"/>
    <cellStyle name="Акцент3 2" xfId="98"/>
    <cellStyle name="Акцент4 2" xfId="99"/>
    <cellStyle name="Акцент5 2" xfId="100"/>
    <cellStyle name="Акцент6 2" xfId="101"/>
    <cellStyle name="Акцентування1" xfId="102"/>
    <cellStyle name="Акцентування2" xfId="103"/>
    <cellStyle name="Акцентування3" xfId="104"/>
    <cellStyle name="Акцентування4" xfId="105"/>
    <cellStyle name="Акцентування5" xfId="106"/>
    <cellStyle name="Акцентування6" xfId="107"/>
    <cellStyle name="Вывод 2" xfId="108"/>
    <cellStyle name="Вычисление 2" xfId="109"/>
    <cellStyle name="Заголовок 1 2" xfId="110"/>
    <cellStyle name="Заголовок 2 2" xfId="111"/>
    <cellStyle name="Заголовок 3 2" xfId="112"/>
    <cellStyle name="Заголовок 4 2" xfId="113"/>
    <cellStyle name="Звичайний 2" xfId="143"/>
    <cellStyle name="Звичайний 2 3" xfId="11"/>
    <cellStyle name="Звичайний 3 2" xfId="4"/>
    <cellStyle name="Итог 2" xfId="114"/>
    <cellStyle name="Нейтральный 2" xfId="115"/>
    <cellStyle name="Обчислення" xfId="116"/>
    <cellStyle name="Обычный" xfId="0" builtinId="0"/>
    <cellStyle name="Обычный 2" xfId="5"/>
    <cellStyle name="Обычный 2 2" xfId="6"/>
    <cellStyle name="Обычный 4" xfId="10"/>
    <cellStyle name="Обычный 5" xfId="3"/>
    <cellStyle name="Обычный 6" xfId="1"/>
    <cellStyle name="Обычный 6 2" xfId="9"/>
    <cellStyle name="Обычный 6 3" xfId="2"/>
    <cellStyle name="Обычный_06" xfId="17"/>
    <cellStyle name="Обычный_12.01.2015" xfId="15"/>
    <cellStyle name="Обычный_4 категории вмесмте СОЦ_УРАЗЛИВІ__ТАБО_4 категорії Квота!!!_2014 рік" xfId="7"/>
    <cellStyle name="Обычный_АктЗах_5%квот Оксана" xfId="14"/>
    <cellStyle name="Обычный_Інваліди_Лайт1111" xfId="13"/>
    <cellStyle name="Обычный_Молодь_сравн_04_14" xfId="16"/>
    <cellStyle name="Обычный_Перевірка_Молодь_до 18 років" xfId="8"/>
    <cellStyle name="Обычный_Табл. 3.15" xfId="12"/>
    <cellStyle name="Підсумок" xfId="117"/>
    <cellStyle name="Плохой 2" xfId="118"/>
    <cellStyle name="Поганий" xfId="119"/>
    <cellStyle name="Пояснение 2" xfId="120"/>
    <cellStyle name="Примечание 2" xfId="121"/>
    <cellStyle name="Примітка" xfId="122"/>
    <cellStyle name="Результат" xfId="123"/>
    <cellStyle name="Середній" xfId="124"/>
    <cellStyle name="Стиль 1" xfId="125"/>
    <cellStyle name="Текст пояснення" xfId="126"/>
    <cellStyle name="Тысячи [0]_Анализ" xfId="127"/>
    <cellStyle name="Тысячи_Анализ" xfId="128"/>
    <cellStyle name="ФинᎰнсовый_Лист1 (3)_1" xfId="1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9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externalLink" Target="externalLinks/externalLink17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20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110;&#1085;&#1074;&#1072;&#1083;&#1110;&#1076;&#10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40;&#1058;&#105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40;&#1058;&#105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42;&#1055;&#105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42;&#1055;&#105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6;&#1091;&#1082;&#1072;&#1095;&#1110;%20&#1088;&#1072;&#1081;&#1086;&#1085;&#108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84;&#1086;&#1083;&#1086;&#1076;&#110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84;&#1086;&#1083;&#1086;&#1076;&#110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78;&#1110;&#1085;&#1082;&#108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78;&#1110;&#1085;&#1082;&#108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&#1060;&#1080;&#1083;&#1100;&#1090;&#1088;_1908&#1086;&#1073;&#1083;&#1110;&#108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2500%20&#1055;&#1086;&#1089;&#1083;&#1091;&#1075;&#1080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89;&#1077;&#1083;&#1086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89;&#1077;&#1083;&#10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230620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72;&#1090;&#1077;&#1075;&#1086;&#1088;&#1110;&#1111;%20&#1084;&#1080;&#1085;&#1091;&#1083;&#1080;&#1081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82;&#1074;&#1086;&#1090;&#107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82;&#1074;&#1086;&#1090;&#107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pn%2011%20&#1088;&#1086;&#1079;&#1076;&#1110;&#1083;%20&#1087;&#1086;&#1090;&#1086;&#1095;&#1085;&#1080;&#108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110;&#1085;&#1074;&#1072;&#1083;&#1110;&#1076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101</v>
          </cell>
          <cell r="F8">
            <v>29</v>
          </cell>
          <cell r="J8">
            <v>3</v>
          </cell>
          <cell r="K8">
            <v>11</v>
          </cell>
          <cell r="L8">
            <v>0</v>
          </cell>
          <cell r="P8">
            <v>16</v>
          </cell>
          <cell r="T8">
            <v>4</v>
          </cell>
        </row>
        <row r="9">
          <cell r="D9">
            <v>72</v>
          </cell>
          <cell r="F9">
            <v>13</v>
          </cell>
          <cell r="J9">
            <v>3</v>
          </cell>
          <cell r="K9">
            <v>10</v>
          </cell>
          <cell r="L9">
            <v>0</v>
          </cell>
          <cell r="P9">
            <v>26</v>
          </cell>
          <cell r="T9">
            <v>9</v>
          </cell>
        </row>
        <row r="10">
          <cell r="D10">
            <v>571</v>
          </cell>
          <cell r="F10">
            <v>101</v>
          </cell>
          <cell r="J10">
            <v>13</v>
          </cell>
          <cell r="K10">
            <v>0</v>
          </cell>
          <cell r="L10">
            <v>0</v>
          </cell>
          <cell r="P10">
            <v>136</v>
          </cell>
          <cell r="T10">
            <v>45</v>
          </cell>
        </row>
        <row r="11">
          <cell r="D11">
            <v>312</v>
          </cell>
          <cell r="F11">
            <v>51</v>
          </cell>
          <cell r="J11">
            <v>8</v>
          </cell>
          <cell r="K11">
            <v>1</v>
          </cell>
          <cell r="L11">
            <v>1</v>
          </cell>
          <cell r="P11">
            <v>72</v>
          </cell>
          <cell r="T11">
            <v>44</v>
          </cell>
        </row>
        <row r="12">
          <cell r="D12">
            <v>186</v>
          </cell>
          <cell r="F12">
            <v>59</v>
          </cell>
          <cell r="J12">
            <v>5</v>
          </cell>
          <cell r="K12">
            <v>0</v>
          </cell>
          <cell r="L12">
            <v>1</v>
          </cell>
          <cell r="P12">
            <v>35</v>
          </cell>
          <cell r="T12">
            <v>11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9">
          <cell r="D9">
            <v>0</v>
          </cell>
          <cell r="G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G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G11">
            <v>0</v>
          </cell>
          <cell r="J11">
            <v>23</v>
          </cell>
          <cell r="K11">
            <v>22</v>
          </cell>
          <cell r="L11">
            <v>1</v>
          </cell>
        </row>
        <row r="12">
          <cell r="D12">
            <v>0</v>
          </cell>
          <cell r="G12">
            <v>0</v>
          </cell>
          <cell r="J12">
            <v>2</v>
          </cell>
          <cell r="K12">
            <v>1</v>
          </cell>
          <cell r="L12">
            <v>0</v>
          </cell>
        </row>
        <row r="13">
          <cell r="D13">
            <v>0</v>
          </cell>
          <cell r="G13">
            <v>0</v>
          </cell>
          <cell r="J13">
            <v>2</v>
          </cell>
          <cell r="K13">
            <v>2</v>
          </cell>
          <cell r="L13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О-1"/>
    </sheetNames>
    <sheetDataSet>
      <sheetData sheetId="0">
        <row r="10">
          <cell r="B10">
            <v>10</v>
          </cell>
          <cell r="E10">
            <v>5</v>
          </cell>
          <cell r="J10">
            <v>0</v>
          </cell>
          <cell r="N10">
            <v>0</v>
          </cell>
          <cell r="O10">
            <v>0</v>
          </cell>
          <cell r="P10">
            <v>3</v>
          </cell>
          <cell r="Q10">
            <v>3</v>
          </cell>
        </row>
        <row r="11">
          <cell r="B11">
            <v>5</v>
          </cell>
          <cell r="E11">
            <v>0</v>
          </cell>
          <cell r="J11">
            <v>0</v>
          </cell>
          <cell r="N11">
            <v>0</v>
          </cell>
          <cell r="O11">
            <v>0</v>
          </cell>
          <cell r="P11">
            <v>1</v>
          </cell>
          <cell r="Q11">
            <v>1</v>
          </cell>
        </row>
        <row r="12">
          <cell r="B12">
            <v>71</v>
          </cell>
          <cell r="E12">
            <v>13</v>
          </cell>
          <cell r="J12">
            <v>1</v>
          </cell>
          <cell r="N12">
            <v>1</v>
          </cell>
          <cell r="O12">
            <v>0</v>
          </cell>
          <cell r="P12">
            <v>12</v>
          </cell>
          <cell r="Q12">
            <v>5</v>
          </cell>
        </row>
        <row r="13">
          <cell r="B13">
            <v>9</v>
          </cell>
          <cell r="E13">
            <v>4</v>
          </cell>
          <cell r="J13">
            <v>0</v>
          </cell>
          <cell r="N13">
            <v>0</v>
          </cell>
          <cell r="O13">
            <v>0</v>
          </cell>
          <cell r="P13">
            <v>1</v>
          </cell>
          <cell r="Q13">
            <v>0</v>
          </cell>
        </row>
        <row r="14">
          <cell r="B14">
            <v>16</v>
          </cell>
          <cell r="E14">
            <v>5</v>
          </cell>
          <cell r="J14">
            <v>0</v>
          </cell>
          <cell r="N14">
            <v>0</v>
          </cell>
          <cell r="O14">
            <v>0</v>
          </cell>
          <cell r="P14">
            <v>10</v>
          </cell>
          <cell r="Q14">
            <v>6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PO7"/>
    </sheetNames>
    <sheetDataSet>
      <sheetData sheetId="0">
        <row r="9">
          <cell r="D9">
            <v>3</v>
          </cell>
          <cell r="G9">
            <v>0</v>
          </cell>
          <cell r="J9">
            <v>16</v>
          </cell>
          <cell r="K9">
            <v>6</v>
          </cell>
          <cell r="L9">
            <v>4</v>
          </cell>
        </row>
        <row r="10">
          <cell r="D10">
            <v>2</v>
          </cell>
          <cell r="G10">
            <v>0</v>
          </cell>
          <cell r="J10">
            <v>13</v>
          </cell>
          <cell r="K10">
            <v>8</v>
          </cell>
          <cell r="L10">
            <v>6</v>
          </cell>
        </row>
        <row r="11">
          <cell r="D11">
            <v>2</v>
          </cell>
          <cell r="G11">
            <v>0</v>
          </cell>
          <cell r="J11">
            <v>85</v>
          </cell>
          <cell r="K11">
            <v>64</v>
          </cell>
          <cell r="L11">
            <v>8</v>
          </cell>
        </row>
        <row r="12">
          <cell r="D12">
            <v>0</v>
          </cell>
          <cell r="G12">
            <v>0</v>
          </cell>
          <cell r="J12">
            <v>17</v>
          </cell>
          <cell r="K12">
            <v>16</v>
          </cell>
          <cell r="L12">
            <v>2</v>
          </cell>
        </row>
        <row r="13">
          <cell r="D13">
            <v>7</v>
          </cell>
          <cell r="G13">
            <v>0</v>
          </cell>
          <cell r="J13">
            <v>48</v>
          </cell>
          <cell r="K13">
            <v>35</v>
          </cell>
          <cell r="L13">
            <v>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PO1"/>
    </sheetNames>
    <sheetDataSet>
      <sheetData sheetId="0">
        <row r="10">
          <cell r="B10">
            <v>84</v>
          </cell>
          <cell r="E10">
            <v>16</v>
          </cell>
          <cell r="N10">
            <v>2</v>
          </cell>
          <cell r="R10">
            <v>3</v>
          </cell>
          <cell r="S10">
            <v>2</v>
          </cell>
          <cell r="T10">
            <v>19</v>
          </cell>
          <cell r="U10">
            <v>9</v>
          </cell>
        </row>
        <row r="11">
          <cell r="B11">
            <v>129</v>
          </cell>
          <cell r="E11">
            <v>18</v>
          </cell>
          <cell r="N11">
            <v>0</v>
          </cell>
          <cell r="R11">
            <v>5</v>
          </cell>
          <cell r="S11">
            <v>0</v>
          </cell>
          <cell r="T11">
            <v>70</v>
          </cell>
          <cell r="U11">
            <v>22</v>
          </cell>
        </row>
        <row r="12">
          <cell r="B12">
            <v>202</v>
          </cell>
          <cell r="E12">
            <v>59</v>
          </cell>
          <cell r="N12">
            <v>10</v>
          </cell>
          <cell r="R12">
            <v>0</v>
          </cell>
          <cell r="S12">
            <v>0</v>
          </cell>
          <cell r="T12">
            <v>42</v>
          </cell>
          <cell r="U12">
            <v>22</v>
          </cell>
        </row>
        <row r="13">
          <cell r="B13">
            <v>126</v>
          </cell>
          <cell r="E13">
            <v>38</v>
          </cell>
          <cell r="N13">
            <v>4</v>
          </cell>
          <cell r="R13">
            <v>0</v>
          </cell>
          <cell r="S13">
            <v>0</v>
          </cell>
          <cell r="T13">
            <v>7</v>
          </cell>
          <cell r="U13">
            <v>2</v>
          </cell>
        </row>
        <row r="14">
          <cell r="B14">
            <v>151</v>
          </cell>
          <cell r="E14">
            <v>44</v>
          </cell>
          <cell r="N14">
            <v>3</v>
          </cell>
          <cell r="R14">
            <v>0</v>
          </cell>
          <cell r="S14">
            <v>1</v>
          </cell>
          <cell r="T14">
            <v>23</v>
          </cell>
          <cell r="U14">
            <v>11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триця"/>
    </sheetNames>
    <sheetDataSet>
      <sheetData sheetId="0">
        <row r="12">
          <cell r="J12">
            <v>1353</v>
          </cell>
          <cell r="K12">
            <v>24</v>
          </cell>
          <cell r="M12">
            <v>95</v>
          </cell>
          <cell r="O12">
            <v>118</v>
          </cell>
          <cell r="Q12">
            <v>179</v>
          </cell>
          <cell r="AE12">
            <v>360</v>
          </cell>
          <cell r="AN12">
            <v>379</v>
          </cell>
          <cell r="AO12">
            <v>2</v>
          </cell>
          <cell r="AQ12">
            <v>20</v>
          </cell>
          <cell r="AS12">
            <v>24</v>
          </cell>
          <cell r="AU12">
            <v>50</v>
          </cell>
        </row>
        <row r="13">
          <cell r="J13">
            <v>880</v>
          </cell>
          <cell r="K13">
            <v>18</v>
          </cell>
          <cell r="M13">
            <v>46</v>
          </cell>
          <cell r="O13">
            <v>76</v>
          </cell>
          <cell r="Q13">
            <v>107</v>
          </cell>
          <cell r="AE13">
            <v>220</v>
          </cell>
          <cell r="AN13">
            <v>299</v>
          </cell>
          <cell r="AO13">
            <v>6</v>
          </cell>
          <cell r="AQ13">
            <v>11</v>
          </cell>
          <cell r="AS13">
            <v>12</v>
          </cell>
          <cell r="AU13">
            <v>32</v>
          </cell>
        </row>
        <row r="14">
          <cell r="J14">
            <v>4593</v>
          </cell>
          <cell r="K14">
            <v>60</v>
          </cell>
          <cell r="M14">
            <v>285</v>
          </cell>
          <cell r="O14">
            <v>416</v>
          </cell>
          <cell r="Q14">
            <v>646</v>
          </cell>
          <cell r="AE14">
            <v>1348</v>
          </cell>
          <cell r="AN14">
            <v>1194</v>
          </cell>
          <cell r="AO14">
            <v>12</v>
          </cell>
          <cell r="AQ14">
            <v>52</v>
          </cell>
          <cell r="AS14">
            <v>97</v>
          </cell>
          <cell r="AU14">
            <v>138</v>
          </cell>
        </row>
        <row r="15">
          <cell r="J15">
            <v>2663</v>
          </cell>
          <cell r="K15">
            <v>60</v>
          </cell>
          <cell r="M15">
            <v>184</v>
          </cell>
          <cell r="O15">
            <v>241</v>
          </cell>
          <cell r="Q15">
            <v>382</v>
          </cell>
          <cell r="AE15">
            <v>736</v>
          </cell>
          <cell r="AN15">
            <v>652</v>
          </cell>
          <cell r="AO15">
            <v>14</v>
          </cell>
          <cell r="AQ15">
            <v>29</v>
          </cell>
          <cell r="AS15">
            <v>50</v>
          </cell>
          <cell r="AU15">
            <v>87</v>
          </cell>
        </row>
        <row r="16">
          <cell r="J16">
            <v>2118</v>
          </cell>
          <cell r="K16">
            <v>54</v>
          </cell>
          <cell r="M16">
            <v>143</v>
          </cell>
          <cell r="O16">
            <v>184</v>
          </cell>
          <cell r="Q16">
            <v>300</v>
          </cell>
          <cell r="AE16">
            <v>684</v>
          </cell>
          <cell r="AN16">
            <v>546</v>
          </cell>
          <cell r="AO16">
            <v>9</v>
          </cell>
          <cell r="AQ16">
            <v>34</v>
          </cell>
          <cell r="AS16">
            <v>36</v>
          </cell>
          <cell r="AU16">
            <v>59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42</v>
          </cell>
          <cell r="G8">
            <v>0</v>
          </cell>
          <cell r="K8">
            <v>69</v>
          </cell>
          <cell r="L8">
            <v>26</v>
          </cell>
          <cell r="M8">
            <v>11</v>
          </cell>
        </row>
        <row r="9">
          <cell r="D9">
            <v>30</v>
          </cell>
          <cell r="G9">
            <v>0</v>
          </cell>
          <cell r="K9">
            <v>48</v>
          </cell>
          <cell r="L9">
            <v>10</v>
          </cell>
          <cell r="M9">
            <v>11</v>
          </cell>
        </row>
        <row r="10">
          <cell r="D10">
            <v>186</v>
          </cell>
          <cell r="G10">
            <v>0</v>
          </cell>
          <cell r="K10">
            <v>698</v>
          </cell>
          <cell r="L10">
            <v>418</v>
          </cell>
          <cell r="M10">
            <v>81</v>
          </cell>
        </row>
        <row r="11">
          <cell r="D11">
            <v>83</v>
          </cell>
          <cell r="G11">
            <v>0</v>
          </cell>
          <cell r="K11">
            <v>196</v>
          </cell>
          <cell r="L11">
            <v>96</v>
          </cell>
          <cell r="M11">
            <v>15</v>
          </cell>
        </row>
        <row r="12">
          <cell r="D12">
            <v>110</v>
          </cell>
          <cell r="G12">
            <v>0</v>
          </cell>
          <cell r="K12">
            <v>277</v>
          </cell>
          <cell r="L12">
            <v>132</v>
          </cell>
          <cell r="M12">
            <v>7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F8">
            <v>99</v>
          </cell>
          <cell r="J8">
            <v>11</v>
          </cell>
          <cell r="K8">
            <v>17</v>
          </cell>
          <cell r="L8">
            <v>2</v>
          </cell>
          <cell r="T8">
            <v>40</v>
          </cell>
        </row>
        <row r="9">
          <cell r="F9">
            <v>40</v>
          </cell>
          <cell r="J9">
            <v>2</v>
          </cell>
          <cell r="K9">
            <v>16</v>
          </cell>
          <cell r="L9">
            <v>0</v>
          </cell>
          <cell r="T9">
            <v>21</v>
          </cell>
        </row>
        <row r="10">
          <cell r="F10">
            <v>329</v>
          </cell>
          <cell r="J10">
            <v>41</v>
          </cell>
          <cell r="K10">
            <v>7</v>
          </cell>
          <cell r="L10">
            <v>0</v>
          </cell>
          <cell r="T10">
            <v>134</v>
          </cell>
        </row>
        <row r="11">
          <cell r="F11">
            <v>231</v>
          </cell>
          <cell r="J11">
            <v>37</v>
          </cell>
          <cell r="K11">
            <v>2</v>
          </cell>
          <cell r="L11">
            <v>3</v>
          </cell>
          <cell r="T11">
            <v>100</v>
          </cell>
        </row>
        <row r="12">
          <cell r="F12">
            <v>181</v>
          </cell>
          <cell r="J12">
            <v>17</v>
          </cell>
          <cell r="K12">
            <v>13</v>
          </cell>
          <cell r="L12">
            <v>0</v>
          </cell>
          <cell r="T12">
            <v>51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68</v>
          </cell>
          <cell r="G8">
            <v>0</v>
          </cell>
          <cell r="K8">
            <v>166</v>
          </cell>
          <cell r="L8">
            <v>71</v>
          </cell>
          <cell r="M8">
            <v>15</v>
          </cell>
        </row>
        <row r="9">
          <cell r="D9">
            <v>45</v>
          </cell>
          <cell r="G9">
            <v>0</v>
          </cell>
          <cell r="K9">
            <v>97</v>
          </cell>
          <cell r="L9">
            <v>34</v>
          </cell>
          <cell r="M9">
            <v>41</v>
          </cell>
        </row>
        <row r="10">
          <cell r="D10">
            <v>365</v>
          </cell>
          <cell r="G10">
            <v>0</v>
          </cell>
          <cell r="K10">
            <v>1787</v>
          </cell>
          <cell r="L10">
            <v>1097</v>
          </cell>
          <cell r="M10">
            <v>204</v>
          </cell>
        </row>
        <row r="11">
          <cell r="D11">
            <v>152</v>
          </cell>
          <cell r="G11">
            <v>0</v>
          </cell>
          <cell r="K11">
            <v>438</v>
          </cell>
          <cell r="L11">
            <v>244</v>
          </cell>
          <cell r="M11">
            <v>47</v>
          </cell>
        </row>
        <row r="12">
          <cell r="D12">
            <v>175</v>
          </cell>
          <cell r="G12">
            <v>0</v>
          </cell>
          <cell r="K12">
            <v>642</v>
          </cell>
          <cell r="L12">
            <v>391</v>
          </cell>
          <cell r="M12">
            <v>18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9">
          <cell r="J9">
            <v>43</v>
          </cell>
          <cell r="K9">
            <v>55</v>
          </cell>
          <cell r="L9">
            <v>18</v>
          </cell>
          <cell r="T9">
            <v>107</v>
          </cell>
        </row>
        <row r="10">
          <cell r="J10">
            <v>5</v>
          </cell>
          <cell r="K10">
            <v>87</v>
          </cell>
          <cell r="L10">
            <v>0</v>
          </cell>
          <cell r="T10">
            <v>83</v>
          </cell>
        </row>
        <row r="11">
          <cell r="J11">
            <v>155</v>
          </cell>
          <cell r="K11">
            <v>6</v>
          </cell>
          <cell r="L11">
            <v>6</v>
          </cell>
          <cell r="T11">
            <v>419</v>
          </cell>
        </row>
        <row r="12">
          <cell r="J12">
            <v>136</v>
          </cell>
          <cell r="K12">
            <v>45</v>
          </cell>
          <cell r="L12">
            <v>9</v>
          </cell>
          <cell r="T12">
            <v>314</v>
          </cell>
        </row>
        <row r="13">
          <cell r="J13">
            <v>63</v>
          </cell>
          <cell r="K13">
            <v>38</v>
          </cell>
          <cell r="L13">
            <v>16</v>
          </cell>
          <cell r="T13">
            <v>202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луги"/>
      <sheetName val="значення-ІІ"/>
    </sheetNames>
    <sheetDataSet>
      <sheetData sheetId="0">
        <row r="10">
          <cell r="D10">
            <v>2025</v>
          </cell>
          <cell r="H10">
            <v>1777</v>
          </cell>
          <cell r="P10">
            <v>621</v>
          </cell>
          <cell r="AA10">
            <v>481</v>
          </cell>
          <cell r="AV10">
            <v>60</v>
          </cell>
          <cell r="BJ10">
            <v>91</v>
          </cell>
          <cell r="DK10">
            <v>512</v>
          </cell>
          <cell r="DQ10">
            <v>459</v>
          </cell>
          <cell r="DU10">
            <v>132</v>
          </cell>
        </row>
        <row r="11">
          <cell r="D11">
            <v>1463</v>
          </cell>
          <cell r="H11">
            <v>1246</v>
          </cell>
          <cell r="P11">
            <v>415</v>
          </cell>
          <cell r="AA11">
            <v>316</v>
          </cell>
          <cell r="AV11">
            <v>42</v>
          </cell>
          <cell r="BJ11">
            <v>126</v>
          </cell>
          <cell r="DK11">
            <v>455</v>
          </cell>
          <cell r="DQ11">
            <v>392</v>
          </cell>
          <cell r="DU11">
            <v>100</v>
          </cell>
        </row>
        <row r="12">
          <cell r="D12">
            <v>7698</v>
          </cell>
          <cell r="H12">
            <v>6213</v>
          </cell>
          <cell r="P12">
            <v>2418</v>
          </cell>
          <cell r="AA12">
            <v>1823</v>
          </cell>
          <cell r="AV12">
            <v>234</v>
          </cell>
          <cell r="BJ12">
            <v>20</v>
          </cell>
          <cell r="DK12">
            <v>1820</v>
          </cell>
          <cell r="DQ12">
            <v>1499</v>
          </cell>
          <cell r="DU12">
            <v>517</v>
          </cell>
        </row>
        <row r="13">
          <cell r="D13">
            <v>4113</v>
          </cell>
          <cell r="H13">
            <v>3623</v>
          </cell>
          <cell r="P13">
            <v>1428</v>
          </cell>
          <cell r="AA13">
            <v>1118</v>
          </cell>
          <cell r="AV13">
            <v>180</v>
          </cell>
          <cell r="BJ13">
            <v>84</v>
          </cell>
          <cell r="DK13">
            <v>884</v>
          </cell>
          <cell r="DQ13">
            <v>812</v>
          </cell>
          <cell r="DU13">
            <v>388</v>
          </cell>
        </row>
        <row r="14">
          <cell r="D14">
            <v>3442</v>
          </cell>
          <cell r="H14">
            <v>2857</v>
          </cell>
          <cell r="P14">
            <v>1361</v>
          </cell>
          <cell r="AA14">
            <v>969</v>
          </cell>
          <cell r="AV14">
            <v>86</v>
          </cell>
          <cell r="BJ14">
            <v>75</v>
          </cell>
          <cell r="DK14">
            <v>717</v>
          </cell>
          <cell r="DQ14">
            <v>681</v>
          </cell>
          <cell r="DU14">
            <v>249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52</v>
          </cell>
          <cell r="G8">
            <v>0</v>
          </cell>
          <cell r="K8">
            <v>116</v>
          </cell>
          <cell r="L8">
            <v>37</v>
          </cell>
          <cell r="M8">
            <v>14</v>
          </cell>
        </row>
        <row r="9">
          <cell r="D9">
            <v>33</v>
          </cell>
          <cell r="G9">
            <v>0</v>
          </cell>
          <cell r="K9">
            <v>84</v>
          </cell>
          <cell r="L9">
            <v>20</v>
          </cell>
          <cell r="M9">
            <v>41</v>
          </cell>
        </row>
        <row r="10">
          <cell r="D10">
            <v>284</v>
          </cell>
          <cell r="G10">
            <v>0</v>
          </cell>
          <cell r="K10">
            <v>745</v>
          </cell>
          <cell r="L10">
            <v>376</v>
          </cell>
          <cell r="M10">
            <v>139</v>
          </cell>
        </row>
        <row r="11">
          <cell r="D11">
            <v>119</v>
          </cell>
          <cell r="G11">
            <v>0</v>
          </cell>
          <cell r="K11">
            <v>262</v>
          </cell>
          <cell r="L11">
            <v>105</v>
          </cell>
          <cell r="M11">
            <v>36</v>
          </cell>
        </row>
        <row r="12">
          <cell r="D12">
            <v>171</v>
          </cell>
          <cell r="G12">
            <v>0</v>
          </cell>
          <cell r="K12">
            <v>386</v>
          </cell>
          <cell r="L12">
            <v>154</v>
          </cell>
          <cell r="M12">
            <v>18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809</v>
          </cell>
          <cell r="F8">
            <v>162</v>
          </cell>
          <cell r="J8">
            <v>32</v>
          </cell>
          <cell r="K8">
            <v>42</v>
          </cell>
          <cell r="L8">
            <v>6</v>
          </cell>
          <cell r="M8">
            <v>692</v>
          </cell>
          <cell r="P8">
            <v>257</v>
          </cell>
          <cell r="T8">
            <v>60</v>
          </cell>
        </row>
        <row r="9">
          <cell r="D9">
            <v>557</v>
          </cell>
          <cell r="F9">
            <v>103</v>
          </cell>
          <cell r="J9">
            <v>25</v>
          </cell>
          <cell r="K9">
            <v>82</v>
          </cell>
          <cell r="L9">
            <v>0</v>
          </cell>
          <cell r="M9">
            <v>423</v>
          </cell>
          <cell r="P9">
            <v>239</v>
          </cell>
          <cell r="T9">
            <v>59</v>
          </cell>
        </row>
        <row r="10">
          <cell r="D10">
            <v>1759</v>
          </cell>
          <cell r="F10">
            <v>481</v>
          </cell>
          <cell r="J10">
            <v>82</v>
          </cell>
          <cell r="K10">
            <v>5</v>
          </cell>
          <cell r="L10">
            <v>6</v>
          </cell>
          <cell r="M10">
            <v>1371</v>
          </cell>
          <cell r="P10">
            <v>435</v>
          </cell>
          <cell r="T10">
            <v>134</v>
          </cell>
        </row>
        <row r="11">
          <cell r="D11">
            <v>1308</v>
          </cell>
          <cell r="F11">
            <v>317</v>
          </cell>
          <cell r="J11">
            <v>66</v>
          </cell>
          <cell r="K11">
            <v>4</v>
          </cell>
          <cell r="L11">
            <v>11</v>
          </cell>
          <cell r="M11">
            <v>1130</v>
          </cell>
          <cell r="P11">
            <v>355</v>
          </cell>
          <cell r="T11">
            <v>147</v>
          </cell>
        </row>
        <row r="12">
          <cell r="D12">
            <v>1073</v>
          </cell>
          <cell r="F12">
            <v>273</v>
          </cell>
          <cell r="J12">
            <v>25</v>
          </cell>
          <cell r="K12">
            <v>34</v>
          </cell>
          <cell r="L12">
            <v>1</v>
          </cell>
          <cell r="M12">
            <v>820</v>
          </cell>
          <cell r="P12">
            <v>321</v>
          </cell>
          <cell r="T12">
            <v>103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</sheetNames>
    <sheetDataSet>
      <sheetData sheetId="0"/>
      <sheetData sheetId="1">
        <row r="30">
          <cell r="B30">
            <v>421</v>
          </cell>
          <cell r="D30">
            <v>420</v>
          </cell>
          <cell r="G30">
            <v>63</v>
          </cell>
          <cell r="J30">
            <v>6</v>
          </cell>
          <cell r="M30">
            <v>9</v>
          </cell>
          <cell r="P30">
            <v>365</v>
          </cell>
          <cell r="R30">
            <v>152</v>
          </cell>
          <cell r="T30">
            <v>152</v>
          </cell>
          <cell r="W30">
            <v>127</v>
          </cell>
        </row>
        <row r="31">
          <cell r="B31">
            <v>227</v>
          </cell>
          <cell r="D31">
            <v>225</v>
          </cell>
          <cell r="G31">
            <v>34</v>
          </cell>
          <cell r="J31">
            <v>5</v>
          </cell>
          <cell r="M31">
            <v>6</v>
          </cell>
          <cell r="P31">
            <v>212</v>
          </cell>
          <cell r="R31">
            <v>102</v>
          </cell>
          <cell r="T31">
            <v>101</v>
          </cell>
          <cell r="W31">
            <v>63</v>
          </cell>
        </row>
        <row r="32">
          <cell r="B32">
            <v>2637</v>
          </cell>
          <cell r="D32">
            <v>2457</v>
          </cell>
          <cell r="G32">
            <v>283</v>
          </cell>
          <cell r="J32">
            <v>67</v>
          </cell>
          <cell r="M32">
            <v>86</v>
          </cell>
          <cell r="P32">
            <v>2291</v>
          </cell>
          <cell r="R32">
            <v>902</v>
          </cell>
          <cell r="T32">
            <v>865</v>
          </cell>
          <cell r="W32">
            <v>693</v>
          </cell>
        </row>
        <row r="33">
          <cell r="B33">
            <v>873</v>
          </cell>
          <cell r="D33">
            <v>863</v>
          </cell>
          <cell r="G33">
            <v>114</v>
          </cell>
          <cell r="J33">
            <v>14</v>
          </cell>
          <cell r="M33">
            <v>17</v>
          </cell>
          <cell r="P33">
            <v>810</v>
          </cell>
          <cell r="R33">
            <v>314</v>
          </cell>
          <cell r="T33">
            <v>313</v>
          </cell>
          <cell r="W33">
            <v>285</v>
          </cell>
        </row>
        <row r="34">
          <cell r="B34">
            <v>766</v>
          </cell>
          <cell r="D34">
            <v>747</v>
          </cell>
          <cell r="G34">
            <v>107</v>
          </cell>
          <cell r="J34">
            <v>20</v>
          </cell>
          <cell r="M34">
            <v>5</v>
          </cell>
          <cell r="P34">
            <v>712</v>
          </cell>
          <cell r="R34">
            <v>245</v>
          </cell>
          <cell r="T34">
            <v>242</v>
          </cell>
          <cell r="W34">
            <v>249</v>
          </cell>
        </row>
      </sheetData>
      <sheetData sheetId="2"/>
      <sheetData sheetId="3">
        <row r="30">
          <cell r="B30">
            <v>196</v>
          </cell>
          <cell r="D30">
            <v>196</v>
          </cell>
          <cell r="G30">
            <v>24</v>
          </cell>
          <cell r="J30">
            <v>3</v>
          </cell>
          <cell r="M30">
            <v>2</v>
          </cell>
          <cell r="P30">
            <v>168</v>
          </cell>
          <cell r="R30">
            <v>72</v>
          </cell>
          <cell r="T30">
            <v>72</v>
          </cell>
          <cell r="W30">
            <v>63</v>
          </cell>
        </row>
        <row r="31">
          <cell r="B31">
            <v>96</v>
          </cell>
          <cell r="D31">
            <v>96</v>
          </cell>
          <cell r="G31">
            <v>15</v>
          </cell>
          <cell r="J31">
            <v>3</v>
          </cell>
          <cell r="M31">
            <v>4</v>
          </cell>
          <cell r="P31">
            <v>90</v>
          </cell>
          <cell r="R31">
            <v>40</v>
          </cell>
          <cell r="T31">
            <v>40</v>
          </cell>
          <cell r="W31">
            <v>28</v>
          </cell>
        </row>
        <row r="32">
          <cell r="B32">
            <v>741</v>
          </cell>
          <cell r="D32">
            <v>712</v>
          </cell>
          <cell r="G32">
            <v>81</v>
          </cell>
          <cell r="J32">
            <v>24</v>
          </cell>
          <cell r="M32">
            <v>19</v>
          </cell>
          <cell r="P32">
            <v>680</v>
          </cell>
          <cell r="R32">
            <v>289</v>
          </cell>
          <cell r="T32">
            <v>274</v>
          </cell>
          <cell r="W32">
            <v>241</v>
          </cell>
        </row>
        <row r="33">
          <cell r="B33">
            <v>441</v>
          </cell>
          <cell r="D33">
            <v>440</v>
          </cell>
          <cell r="G33">
            <v>61</v>
          </cell>
          <cell r="J33">
            <v>11</v>
          </cell>
          <cell r="M33">
            <v>5</v>
          </cell>
          <cell r="P33">
            <v>416</v>
          </cell>
          <cell r="R33">
            <v>169</v>
          </cell>
          <cell r="T33">
            <v>168</v>
          </cell>
          <cell r="W33">
            <v>152</v>
          </cell>
        </row>
        <row r="34">
          <cell r="B34">
            <v>245</v>
          </cell>
          <cell r="D34">
            <v>242</v>
          </cell>
          <cell r="G34">
            <v>37</v>
          </cell>
          <cell r="J34">
            <v>10</v>
          </cell>
          <cell r="M34">
            <v>0</v>
          </cell>
          <cell r="P34">
            <v>230</v>
          </cell>
          <cell r="R34">
            <v>100</v>
          </cell>
          <cell r="T34">
            <v>99</v>
          </cell>
          <cell r="W34">
            <v>85</v>
          </cell>
        </row>
      </sheetData>
      <sheetData sheetId="4"/>
      <sheetData sheetId="5">
        <row r="30">
          <cell r="B30">
            <v>3</v>
          </cell>
          <cell r="D30">
            <v>3</v>
          </cell>
          <cell r="G30">
            <v>1</v>
          </cell>
          <cell r="J30">
            <v>0</v>
          </cell>
          <cell r="M30">
            <v>0</v>
          </cell>
          <cell r="P30">
            <v>3</v>
          </cell>
          <cell r="R30">
            <v>1</v>
          </cell>
          <cell r="T30">
            <v>1</v>
          </cell>
          <cell r="W30">
            <v>1</v>
          </cell>
        </row>
        <row r="31">
          <cell r="B31">
            <v>3</v>
          </cell>
          <cell r="D31">
            <v>3</v>
          </cell>
          <cell r="G31">
            <v>0</v>
          </cell>
          <cell r="J31">
            <v>0</v>
          </cell>
          <cell r="M31">
            <v>0</v>
          </cell>
          <cell r="P31">
            <v>3</v>
          </cell>
          <cell r="R31">
            <v>1</v>
          </cell>
          <cell r="T31">
            <v>1</v>
          </cell>
          <cell r="W31">
            <v>1</v>
          </cell>
        </row>
        <row r="32">
          <cell r="B32">
            <v>227</v>
          </cell>
          <cell r="D32">
            <v>219</v>
          </cell>
          <cell r="G32">
            <v>64</v>
          </cell>
          <cell r="J32">
            <v>2</v>
          </cell>
          <cell r="M32">
            <v>8</v>
          </cell>
          <cell r="P32">
            <v>202</v>
          </cell>
          <cell r="R32">
            <v>37</v>
          </cell>
          <cell r="T32">
            <v>35</v>
          </cell>
          <cell r="W32">
            <v>32</v>
          </cell>
        </row>
        <row r="33">
          <cell r="B33">
            <v>44</v>
          </cell>
          <cell r="D33">
            <v>43</v>
          </cell>
          <cell r="G33">
            <v>18</v>
          </cell>
          <cell r="J33">
            <v>0</v>
          </cell>
          <cell r="M33">
            <v>1</v>
          </cell>
          <cell r="P33">
            <v>39</v>
          </cell>
          <cell r="R33">
            <v>3</v>
          </cell>
          <cell r="T33">
            <v>2</v>
          </cell>
          <cell r="W33">
            <v>2</v>
          </cell>
        </row>
        <row r="34">
          <cell r="B34">
            <v>45</v>
          </cell>
          <cell r="D34">
            <v>44</v>
          </cell>
          <cell r="G34">
            <v>8</v>
          </cell>
          <cell r="J34">
            <v>2</v>
          </cell>
          <cell r="M34">
            <v>0</v>
          </cell>
          <cell r="P34">
            <v>43</v>
          </cell>
          <cell r="R34">
            <v>2</v>
          </cell>
          <cell r="T34">
            <v>2</v>
          </cell>
          <cell r="W34">
            <v>2</v>
          </cell>
        </row>
      </sheetData>
      <sheetData sheetId="6"/>
      <sheetData sheetId="7">
        <row r="30">
          <cell r="B30">
            <v>85</v>
          </cell>
          <cell r="D30">
            <v>85</v>
          </cell>
          <cell r="G30">
            <v>13</v>
          </cell>
          <cell r="J30">
            <v>0</v>
          </cell>
          <cell r="M30">
            <v>2</v>
          </cell>
          <cell r="P30">
            <v>81</v>
          </cell>
          <cell r="R30">
            <v>48</v>
          </cell>
          <cell r="T30">
            <v>48</v>
          </cell>
          <cell r="W30">
            <v>43</v>
          </cell>
        </row>
        <row r="31">
          <cell r="B31">
            <v>53</v>
          </cell>
          <cell r="D31">
            <v>52</v>
          </cell>
          <cell r="G31">
            <v>7</v>
          </cell>
          <cell r="J31">
            <v>0</v>
          </cell>
          <cell r="M31">
            <v>0</v>
          </cell>
          <cell r="P31">
            <v>50</v>
          </cell>
          <cell r="R31">
            <v>38</v>
          </cell>
          <cell r="T31">
            <v>37</v>
          </cell>
          <cell r="W31">
            <v>32</v>
          </cell>
        </row>
        <row r="32">
          <cell r="B32">
            <v>178</v>
          </cell>
          <cell r="D32">
            <v>163</v>
          </cell>
          <cell r="G32">
            <v>26</v>
          </cell>
          <cell r="J32">
            <v>3</v>
          </cell>
          <cell r="M32">
            <v>4</v>
          </cell>
          <cell r="P32">
            <v>154</v>
          </cell>
          <cell r="R32">
            <v>86</v>
          </cell>
          <cell r="T32">
            <v>83</v>
          </cell>
          <cell r="W32">
            <v>73</v>
          </cell>
        </row>
        <row r="33">
          <cell r="B33">
            <v>149</v>
          </cell>
          <cell r="D33">
            <v>146</v>
          </cell>
          <cell r="G33">
            <v>26</v>
          </cell>
          <cell r="J33">
            <v>1</v>
          </cell>
          <cell r="M33">
            <v>1</v>
          </cell>
          <cell r="P33">
            <v>145</v>
          </cell>
          <cell r="R33">
            <v>77</v>
          </cell>
          <cell r="T33">
            <v>77</v>
          </cell>
          <cell r="W33">
            <v>75</v>
          </cell>
        </row>
        <row r="34">
          <cell r="B34">
            <v>211</v>
          </cell>
          <cell r="D34">
            <v>201</v>
          </cell>
          <cell r="G34">
            <v>32</v>
          </cell>
          <cell r="J34">
            <v>1</v>
          </cell>
          <cell r="M34">
            <v>3</v>
          </cell>
          <cell r="P34">
            <v>197</v>
          </cell>
          <cell r="R34">
            <v>100</v>
          </cell>
          <cell r="T34">
            <v>97</v>
          </cell>
          <cell r="W34">
            <v>82</v>
          </cell>
        </row>
      </sheetData>
      <sheetData sheetId="8"/>
      <sheetData sheetId="9">
        <row r="30">
          <cell r="B30">
            <v>779</v>
          </cell>
          <cell r="D30">
            <v>751</v>
          </cell>
          <cell r="G30">
            <v>140</v>
          </cell>
          <cell r="J30">
            <v>18</v>
          </cell>
          <cell r="M30">
            <v>17</v>
          </cell>
          <cell r="P30">
            <v>691</v>
          </cell>
          <cell r="R30">
            <v>276</v>
          </cell>
          <cell r="T30">
            <v>271</v>
          </cell>
          <cell r="W30">
            <v>185</v>
          </cell>
        </row>
        <row r="31">
          <cell r="B31">
            <v>842</v>
          </cell>
          <cell r="D31">
            <v>816</v>
          </cell>
          <cell r="G31">
            <v>78</v>
          </cell>
          <cell r="J31">
            <v>8</v>
          </cell>
          <cell r="M31">
            <v>15</v>
          </cell>
          <cell r="P31">
            <v>402</v>
          </cell>
          <cell r="R31">
            <v>254</v>
          </cell>
          <cell r="T31">
            <v>241</v>
          </cell>
          <cell r="W31">
            <v>115</v>
          </cell>
        </row>
        <row r="32">
          <cell r="B32">
            <v>3631</v>
          </cell>
          <cell r="D32">
            <v>3164</v>
          </cell>
          <cell r="G32">
            <v>492</v>
          </cell>
          <cell r="J32">
            <v>75</v>
          </cell>
          <cell r="M32">
            <v>89</v>
          </cell>
          <cell r="P32">
            <v>2538</v>
          </cell>
          <cell r="R32">
            <v>864</v>
          </cell>
          <cell r="T32">
            <v>782</v>
          </cell>
          <cell r="W32">
            <v>566</v>
          </cell>
        </row>
        <row r="33">
          <cell r="B33">
            <v>1229</v>
          </cell>
          <cell r="D33">
            <v>1118</v>
          </cell>
          <cell r="G33">
            <v>398</v>
          </cell>
          <cell r="J33">
            <v>68</v>
          </cell>
          <cell r="M33">
            <v>73</v>
          </cell>
          <cell r="P33">
            <v>1505</v>
          </cell>
          <cell r="R33">
            <v>367</v>
          </cell>
          <cell r="T33">
            <v>362</v>
          </cell>
          <cell r="W33">
            <v>415</v>
          </cell>
        </row>
        <row r="34">
          <cell r="B34">
            <v>684</v>
          </cell>
          <cell r="D34">
            <v>559</v>
          </cell>
          <cell r="G34">
            <v>323</v>
          </cell>
          <cell r="J34">
            <v>42</v>
          </cell>
          <cell r="M34">
            <v>37</v>
          </cell>
          <cell r="P34">
            <v>1154</v>
          </cell>
          <cell r="R34">
            <v>190</v>
          </cell>
          <cell r="T34">
            <v>171</v>
          </cell>
          <cell r="W34">
            <v>308</v>
          </cell>
        </row>
      </sheetData>
      <sheetData sheetId="10"/>
      <sheetData sheetId="11"/>
      <sheetData sheetId="12"/>
      <sheetData sheetId="13"/>
      <sheetData sheetId="14">
        <row r="30">
          <cell r="B30">
            <v>1921</v>
          </cell>
          <cell r="D30">
            <v>1856</v>
          </cell>
          <cell r="G30">
            <v>529</v>
          </cell>
          <cell r="J30">
            <v>35</v>
          </cell>
          <cell r="M30">
            <v>48</v>
          </cell>
          <cell r="P30">
            <v>1600</v>
          </cell>
          <cell r="R30">
            <v>635</v>
          </cell>
          <cell r="T30">
            <v>628</v>
          </cell>
          <cell r="W30">
            <v>488</v>
          </cell>
        </row>
        <row r="31">
          <cell r="B31">
            <v>1189</v>
          </cell>
          <cell r="D31">
            <v>1139</v>
          </cell>
          <cell r="G31">
            <v>308</v>
          </cell>
          <cell r="J31">
            <v>35</v>
          </cell>
          <cell r="M31">
            <v>41</v>
          </cell>
          <cell r="P31">
            <v>1053</v>
          </cell>
          <cell r="R31">
            <v>500</v>
          </cell>
          <cell r="T31">
            <v>485</v>
          </cell>
          <cell r="W31">
            <v>366</v>
          </cell>
        </row>
        <row r="32">
          <cell r="B32">
            <v>9062</v>
          </cell>
          <cell r="D32">
            <v>7800</v>
          </cell>
          <cell r="G32">
            <v>1909</v>
          </cell>
          <cell r="J32">
            <v>285</v>
          </cell>
          <cell r="M32">
            <v>386</v>
          </cell>
          <cell r="P32">
            <v>7348</v>
          </cell>
          <cell r="R32">
            <v>2780</v>
          </cell>
          <cell r="T32">
            <v>2486</v>
          </cell>
          <cell r="W32">
            <v>2082</v>
          </cell>
        </row>
        <row r="33">
          <cell r="B33">
            <v>4014</v>
          </cell>
          <cell r="D33">
            <v>3841</v>
          </cell>
          <cell r="G33">
            <v>1377</v>
          </cell>
          <cell r="J33">
            <v>206</v>
          </cell>
          <cell r="M33">
            <v>235</v>
          </cell>
          <cell r="P33">
            <v>3666</v>
          </cell>
          <cell r="R33">
            <v>1304</v>
          </cell>
          <cell r="T33">
            <v>1287</v>
          </cell>
          <cell r="W33">
            <v>1159</v>
          </cell>
        </row>
        <row r="34">
          <cell r="B34">
            <v>3052</v>
          </cell>
          <cell r="D34">
            <v>2833</v>
          </cell>
          <cell r="G34">
            <v>894</v>
          </cell>
          <cell r="J34">
            <v>98</v>
          </cell>
          <cell r="M34">
            <v>101</v>
          </cell>
          <cell r="P34">
            <v>2714</v>
          </cell>
          <cell r="R34">
            <v>1002</v>
          </cell>
          <cell r="T34">
            <v>961</v>
          </cell>
          <cell r="W34">
            <v>781</v>
          </cell>
        </row>
      </sheetData>
      <sheetData sheetId="15">
        <row r="30">
          <cell r="B30">
            <v>1807</v>
          </cell>
          <cell r="D30">
            <v>1766</v>
          </cell>
          <cell r="G30">
            <v>380</v>
          </cell>
          <cell r="J30">
            <v>113</v>
          </cell>
          <cell r="M30">
            <v>78</v>
          </cell>
          <cell r="P30">
            <v>1453</v>
          </cell>
          <cell r="R30">
            <v>644</v>
          </cell>
          <cell r="T30">
            <v>641</v>
          </cell>
          <cell r="W30">
            <v>522</v>
          </cell>
        </row>
        <row r="31">
          <cell r="B31">
            <v>1064</v>
          </cell>
          <cell r="D31">
            <v>1021</v>
          </cell>
          <cell r="G31">
            <v>224</v>
          </cell>
          <cell r="J31">
            <v>64</v>
          </cell>
          <cell r="M31">
            <v>75</v>
          </cell>
          <cell r="P31">
            <v>952</v>
          </cell>
          <cell r="R31">
            <v>415</v>
          </cell>
          <cell r="T31">
            <v>388</v>
          </cell>
          <cell r="W31">
            <v>290</v>
          </cell>
        </row>
        <row r="32">
          <cell r="B32">
            <v>3420</v>
          </cell>
          <cell r="D32">
            <v>2981</v>
          </cell>
          <cell r="G32">
            <v>698</v>
          </cell>
          <cell r="J32">
            <v>236</v>
          </cell>
          <cell r="M32">
            <v>244</v>
          </cell>
          <cell r="P32">
            <v>2779</v>
          </cell>
          <cell r="R32">
            <v>1185</v>
          </cell>
          <cell r="T32">
            <v>1080</v>
          </cell>
          <cell r="W32">
            <v>892</v>
          </cell>
        </row>
        <row r="33">
          <cell r="B33">
            <v>2670</v>
          </cell>
          <cell r="D33">
            <v>2524</v>
          </cell>
          <cell r="G33">
            <v>753</v>
          </cell>
          <cell r="J33">
            <v>205</v>
          </cell>
          <cell r="M33">
            <v>179</v>
          </cell>
          <cell r="P33">
            <v>2393</v>
          </cell>
          <cell r="R33">
            <v>761</v>
          </cell>
          <cell r="T33">
            <v>758</v>
          </cell>
          <cell r="W33">
            <v>710</v>
          </cell>
        </row>
        <row r="34">
          <cell r="B34">
            <v>1995</v>
          </cell>
          <cell r="D34">
            <v>1899</v>
          </cell>
          <cell r="G34">
            <v>497</v>
          </cell>
          <cell r="J34">
            <v>139</v>
          </cell>
          <cell r="M34">
            <v>76</v>
          </cell>
          <cell r="P34">
            <v>1778</v>
          </cell>
          <cell r="R34">
            <v>695</v>
          </cell>
          <cell r="T34">
            <v>682</v>
          </cell>
          <cell r="W34">
            <v>542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3</v>
          </cell>
          <cell r="G8">
            <v>0</v>
          </cell>
          <cell r="K8">
            <v>34</v>
          </cell>
          <cell r="L8">
            <v>30</v>
          </cell>
          <cell r="M8">
            <v>2</v>
          </cell>
        </row>
        <row r="9">
          <cell r="D9">
            <v>3</v>
          </cell>
          <cell r="G9">
            <v>0</v>
          </cell>
          <cell r="K9">
            <v>25</v>
          </cell>
          <cell r="L9">
            <v>17</v>
          </cell>
          <cell r="M9">
            <v>0</v>
          </cell>
        </row>
        <row r="10">
          <cell r="D10">
            <v>14</v>
          </cell>
          <cell r="G10">
            <v>0</v>
          </cell>
          <cell r="K10">
            <v>722</v>
          </cell>
          <cell r="L10">
            <v>590</v>
          </cell>
          <cell r="M10">
            <v>21</v>
          </cell>
        </row>
        <row r="11">
          <cell r="D11">
            <v>13</v>
          </cell>
          <cell r="G11">
            <v>0</v>
          </cell>
          <cell r="K11">
            <v>168</v>
          </cell>
          <cell r="L11">
            <v>123</v>
          </cell>
          <cell r="M11">
            <v>5</v>
          </cell>
        </row>
        <row r="12">
          <cell r="D12">
            <v>13</v>
          </cell>
          <cell r="G12">
            <v>0</v>
          </cell>
          <cell r="K12">
            <v>180</v>
          </cell>
          <cell r="L12">
            <v>145</v>
          </cell>
          <cell r="M12">
            <v>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506</v>
          </cell>
          <cell r="F8">
            <v>114</v>
          </cell>
          <cell r="J8">
            <v>15</v>
          </cell>
          <cell r="K8">
            <v>30</v>
          </cell>
          <cell r="L8">
            <v>10</v>
          </cell>
          <cell r="P8">
            <v>158</v>
          </cell>
          <cell r="T8">
            <v>51</v>
          </cell>
        </row>
        <row r="9">
          <cell r="D9">
            <v>298</v>
          </cell>
          <cell r="F9">
            <v>55</v>
          </cell>
          <cell r="J9">
            <v>17</v>
          </cell>
          <cell r="K9">
            <v>31</v>
          </cell>
          <cell r="L9">
            <v>0</v>
          </cell>
          <cell r="P9">
            <v>113</v>
          </cell>
          <cell r="T9">
            <v>33</v>
          </cell>
        </row>
        <row r="10">
          <cell r="D10">
            <v>2196</v>
          </cell>
          <cell r="F10">
            <v>454</v>
          </cell>
          <cell r="J10">
            <v>70</v>
          </cell>
          <cell r="K10">
            <v>11</v>
          </cell>
          <cell r="L10">
            <v>1</v>
          </cell>
          <cell r="P10">
            <v>604</v>
          </cell>
          <cell r="T10">
            <v>212</v>
          </cell>
        </row>
        <row r="11">
          <cell r="D11">
            <v>1082</v>
          </cell>
          <cell r="F11">
            <v>238</v>
          </cell>
          <cell r="J11">
            <v>43</v>
          </cell>
          <cell r="K11">
            <v>38</v>
          </cell>
          <cell r="L11">
            <v>2</v>
          </cell>
          <cell r="P11">
            <v>302</v>
          </cell>
          <cell r="T11">
            <v>152</v>
          </cell>
        </row>
        <row r="12">
          <cell r="D12">
            <v>829</v>
          </cell>
          <cell r="F12">
            <v>218</v>
          </cell>
          <cell r="J12">
            <v>26</v>
          </cell>
          <cell r="K12">
            <v>9</v>
          </cell>
          <cell r="L12">
            <v>5</v>
          </cell>
          <cell r="P12">
            <v>240</v>
          </cell>
          <cell r="T12">
            <v>98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1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Лист1"/>
      <sheetName val="Історія змін"/>
    </sheetNames>
    <sheetDataSet>
      <sheetData sheetId="0"/>
      <sheetData sheetId="1">
        <row r="11">
          <cell r="C11">
            <v>1515</v>
          </cell>
          <cell r="D11">
            <v>471</v>
          </cell>
          <cell r="E11">
            <v>84</v>
          </cell>
          <cell r="I11">
            <v>1178</v>
          </cell>
          <cell r="J11">
            <v>357</v>
          </cell>
          <cell r="L11">
            <v>73</v>
          </cell>
          <cell r="M11">
            <v>3</v>
          </cell>
        </row>
        <row r="12">
          <cell r="C12">
            <v>918</v>
          </cell>
          <cell r="D12">
            <v>242</v>
          </cell>
          <cell r="E12">
            <v>52</v>
          </cell>
          <cell r="I12">
            <v>637</v>
          </cell>
          <cell r="J12">
            <v>171</v>
          </cell>
          <cell r="L12">
            <v>111</v>
          </cell>
          <cell r="M12">
            <v>3</v>
          </cell>
        </row>
        <row r="13">
          <cell r="C13">
            <v>5496</v>
          </cell>
          <cell r="D13">
            <v>2005</v>
          </cell>
          <cell r="E13">
            <v>525</v>
          </cell>
          <cell r="I13">
            <v>4077</v>
          </cell>
          <cell r="J13">
            <v>1250</v>
          </cell>
          <cell r="L13">
            <v>187</v>
          </cell>
          <cell r="M13">
            <v>48</v>
          </cell>
        </row>
        <row r="14">
          <cell r="C14">
            <v>3128</v>
          </cell>
          <cell r="D14">
            <v>988</v>
          </cell>
          <cell r="E14">
            <v>273</v>
          </cell>
          <cell r="I14">
            <v>2290</v>
          </cell>
          <cell r="J14">
            <v>770</v>
          </cell>
          <cell r="L14">
            <v>101</v>
          </cell>
          <cell r="M14">
            <v>6</v>
          </cell>
        </row>
        <row r="15">
          <cell r="C15">
            <v>2267</v>
          </cell>
          <cell r="D15">
            <v>712</v>
          </cell>
          <cell r="E15">
            <v>141</v>
          </cell>
          <cell r="I15">
            <v>1706</v>
          </cell>
          <cell r="J15">
            <v>530</v>
          </cell>
          <cell r="L15">
            <v>120</v>
          </cell>
          <cell r="M15">
            <v>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2</v>
          </cell>
          <cell r="G8">
            <v>0</v>
          </cell>
          <cell r="K8">
            <v>4</v>
          </cell>
          <cell r="L8">
            <v>4</v>
          </cell>
          <cell r="M8">
            <v>1</v>
          </cell>
        </row>
        <row r="9">
          <cell r="D9">
            <v>1</v>
          </cell>
          <cell r="G9">
            <v>0</v>
          </cell>
          <cell r="K9">
            <v>5</v>
          </cell>
          <cell r="L9">
            <v>4</v>
          </cell>
          <cell r="M9">
            <v>0</v>
          </cell>
        </row>
        <row r="10">
          <cell r="D10">
            <v>5</v>
          </cell>
          <cell r="G10">
            <v>0</v>
          </cell>
          <cell r="K10">
            <v>165</v>
          </cell>
          <cell r="L10">
            <v>136</v>
          </cell>
          <cell r="M10">
            <v>4</v>
          </cell>
        </row>
        <row r="11">
          <cell r="D11">
            <v>4</v>
          </cell>
          <cell r="G11">
            <v>0</v>
          </cell>
          <cell r="K11">
            <v>56</v>
          </cell>
          <cell r="L11">
            <v>42</v>
          </cell>
          <cell r="M11">
            <v>0</v>
          </cell>
        </row>
        <row r="12">
          <cell r="D12">
            <v>2</v>
          </cell>
          <cell r="G12">
            <v>0</v>
          </cell>
          <cell r="K12">
            <v>41</v>
          </cell>
          <cell r="L12">
            <v>34</v>
          </cell>
          <cell r="M1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9"/>
  <sheetViews>
    <sheetView zoomScale="70" zoomScaleNormal="70" zoomScaleSheetLayoutView="80" workbookViewId="0">
      <selection activeCell="C20" sqref="C20"/>
    </sheetView>
  </sheetViews>
  <sheetFormatPr defaultColWidth="8" defaultRowHeight="12.75" x14ac:dyDescent="0.2"/>
  <cols>
    <col min="1" max="1" width="61.28515625" style="2" customWidth="1"/>
    <col min="2" max="2" width="30.42578125" style="15" customWidth="1"/>
    <col min="3" max="3" width="29.85546875" style="15" customWidth="1"/>
    <col min="4" max="5" width="11.5703125" style="2" customWidth="1"/>
    <col min="6" max="16384" width="8" style="2"/>
  </cols>
  <sheetData>
    <row r="1" spans="1:11" ht="78" customHeight="1" x14ac:dyDescent="0.2">
      <c r="A1" s="96" t="s">
        <v>20</v>
      </c>
      <c r="B1" s="96"/>
      <c r="C1" s="96"/>
      <c r="D1" s="96"/>
      <c r="E1" s="96"/>
    </row>
    <row r="2" spans="1:11" ht="17.25" customHeight="1" x14ac:dyDescent="0.2">
      <c r="A2" s="96"/>
      <c r="B2" s="96"/>
      <c r="C2" s="96"/>
      <c r="D2" s="96"/>
      <c r="E2" s="96"/>
    </row>
    <row r="3" spans="1:11" s="3" customFormat="1" ht="23.25" customHeight="1" x14ac:dyDescent="0.25">
      <c r="A3" s="101" t="s">
        <v>0</v>
      </c>
      <c r="B3" s="97" t="s">
        <v>65</v>
      </c>
      <c r="C3" s="97" t="s">
        <v>66</v>
      </c>
      <c r="D3" s="99" t="s">
        <v>1</v>
      </c>
      <c r="E3" s="100"/>
    </row>
    <row r="4" spans="1:11" s="3" customFormat="1" ht="27.75" customHeight="1" x14ac:dyDescent="0.25">
      <c r="A4" s="102"/>
      <c r="B4" s="98"/>
      <c r="C4" s="98"/>
      <c r="D4" s="4" t="s">
        <v>2</v>
      </c>
      <c r="E4" s="5" t="s">
        <v>32</v>
      </c>
    </row>
    <row r="5" spans="1:11" s="8" customFormat="1" ht="15.75" customHeight="1" x14ac:dyDescent="0.25">
      <c r="A5" s="6" t="s">
        <v>3</v>
      </c>
      <c r="B5" s="7">
        <v>1</v>
      </c>
      <c r="C5" s="7">
        <v>2</v>
      </c>
      <c r="D5" s="7">
        <v>3</v>
      </c>
      <c r="E5" s="7">
        <v>4</v>
      </c>
    </row>
    <row r="6" spans="1:11" s="8" customFormat="1" ht="31.5" customHeight="1" x14ac:dyDescent="0.25">
      <c r="A6" s="9" t="s">
        <v>25</v>
      </c>
      <c r="B6" s="55">
        <f>'2'!B7</f>
        <v>4924</v>
      </c>
      <c r="C6" s="54">
        <f>'2'!C7</f>
        <v>5164</v>
      </c>
      <c r="D6" s="48">
        <f t="shared" ref="D6:D11" si="0">C6/B6%</f>
        <v>104.87408610885458</v>
      </c>
      <c r="E6" s="49">
        <f t="shared" ref="E6:E11" si="1">C6-B6</f>
        <v>240</v>
      </c>
    </row>
    <row r="7" spans="1:11" s="3" customFormat="1" ht="31.5" customHeight="1" x14ac:dyDescent="0.25">
      <c r="A7" s="9" t="s">
        <v>26</v>
      </c>
      <c r="B7" s="54">
        <f>'2'!E7</f>
        <v>4712</v>
      </c>
      <c r="C7" s="54">
        <f>'2'!F7</f>
        <v>4911</v>
      </c>
      <c r="D7" s="48">
        <f t="shared" si="0"/>
        <v>104.223259762309</v>
      </c>
      <c r="E7" s="49">
        <f t="shared" si="1"/>
        <v>199</v>
      </c>
      <c r="G7" s="8"/>
      <c r="H7" s="8"/>
      <c r="K7" s="11"/>
    </row>
    <row r="8" spans="1:11" s="3" customFormat="1" ht="45" customHeight="1" x14ac:dyDescent="0.25">
      <c r="A8" s="12" t="s">
        <v>27</v>
      </c>
      <c r="B8" s="54">
        <f>'2'!H7</f>
        <v>601</v>
      </c>
      <c r="C8" s="54">
        <f>'2'!I7</f>
        <v>1125</v>
      </c>
      <c r="D8" s="48">
        <f t="shared" si="0"/>
        <v>187.18801996672212</v>
      </c>
      <c r="E8" s="49">
        <f t="shared" si="1"/>
        <v>524</v>
      </c>
      <c r="G8" s="8"/>
      <c r="H8" s="8"/>
      <c r="K8" s="11"/>
    </row>
    <row r="9" spans="1:11" s="3" customFormat="1" ht="35.25" customHeight="1" x14ac:dyDescent="0.25">
      <c r="A9" s="13" t="s">
        <v>28</v>
      </c>
      <c r="B9" s="54">
        <f>'2'!K7</f>
        <v>112</v>
      </c>
      <c r="C9" s="54">
        <f>'2'!L7</f>
        <v>171</v>
      </c>
      <c r="D9" s="48">
        <f t="shared" si="0"/>
        <v>152.67857142857142</v>
      </c>
      <c r="E9" s="49">
        <f t="shared" si="1"/>
        <v>59</v>
      </c>
      <c r="G9" s="8"/>
      <c r="H9" s="8"/>
      <c r="K9" s="11"/>
    </row>
    <row r="10" spans="1:11" s="3" customFormat="1" ht="45.75" customHeight="1" x14ac:dyDescent="0.25">
      <c r="A10" s="13" t="s">
        <v>15</v>
      </c>
      <c r="B10" s="54">
        <f>'2'!N7</f>
        <v>123</v>
      </c>
      <c r="C10" s="54">
        <f>'2'!O7</f>
        <v>137</v>
      </c>
      <c r="D10" s="48">
        <f t="shared" si="0"/>
        <v>111.38211382113822</v>
      </c>
      <c r="E10" s="49">
        <f t="shared" si="1"/>
        <v>14</v>
      </c>
      <c r="G10" s="8"/>
      <c r="H10" s="8"/>
      <c r="K10" s="11"/>
    </row>
    <row r="11" spans="1:11" s="3" customFormat="1" ht="55.5" customHeight="1" x14ac:dyDescent="0.25">
      <c r="A11" s="13" t="s">
        <v>29</v>
      </c>
      <c r="B11" s="54">
        <f>'2'!Q7</f>
        <v>4390</v>
      </c>
      <c r="C11" s="54">
        <f>'2'!R7</f>
        <v>4418</v>
      </c>
      <c r="D11" s="48">
        <f t="shared" si="0"/>
        <v>100.6378132118451</v>
      </c>
      <c r="E11" s="49">
        <f t="shared" si="1"/>
        <v>28</v>
      </c>
      <c r="G11" s="8"/>
      <c r="H11" s="8"/>
      <c r="K11" s="11"/>
    </row>
    <row r="12" spans="1:11" s="3" customFormat="1" ht="12.75" customHeight="1" x14ac:dyDescent="0.25">
      <c r="A12" s="103" t="s">
        <v>4</v>
      </c>
      <c r="B12" s="104"/>
      <c r="C12" s="104"/>
      <c r="D12" s="104"/>
      <c r="E12" s="104"/>
      <c r="K12" s="11"/>
    </row>
    <row r="13" spans="1:11" s="3" customFormat="1" ht="15" customHeight="1" x14ac:dyDescent="0.25">
      <c r="A13" s="105"/>
      <c r="B13" s="106"/>
      <c r="C13" s="106"/>
      <c r="D13" s="106"/>
      <c r="E13" s="106"/>
      <c r="K13" s="11"/>
    </row>
    <row r="14" spans="1:11" s="3" customFormat="1" ht="24" customHeight="1" x14ac:dyDescent="0.25">
      <c r="A14" s="101" t="s">
        <v>0</v>
      </c>
      <c r="B14" s="107" t="s">
        <v>67</v>
      </c>
      <c r="C14" s="107" t="s">
        <v>68</v>
      </c>
      <c r="D14" s="99" t="s">
        <v>1</v>
      </c>
      <c r="E14" s="100"/>
      <c r="K14" s="11"/>
    </row>
    <row r="15" spans="1:11" ht="35.25" customHeight="1" x14ac:dyDescent="0.2">
      <c r="A15" s="102"/>
      <c r="B15" s="107"/>
      <c r="C15" s="107"/>
      <c r="D15" s="4" t="s">
        <v>2</v>
      </c>
      <c r="E15" s="5" t="s">
        <v>32</v>
      </c>
      <c r="K15" s="11"/>
    </row>
    <row r="16" spans="1:11" ht="24" customHeight="1" x14ac:dyDescent="0.2">
      <c r="A16" s="9" t="s">
        <v>47</v>
      </c>
      <c r="B16" s="55">
        <f>'2'!T7</f>
        <v>1715</v>
      </c>
      <c r="C16" s="55">
        <f>'2'!U7</f>
        <v>1446</v>
      </c>
      <c r="D16" s="48">
        <f t="shared" ref="D16" si="2">C16/B16%</f>
        <v>84.314868804664727</v>
      </c>
      <c r="E16" s="49">
        <f t="shared" ref="E16" si="3">C16-B16</f>
        <v>-269</v>
      </c>
      <c r="K16" s="11"/>
    </row>
    <row r="17" spans="1:11" ht="25.5" customHeight="1" x14ac:dyDescent="0.2">
      <c r="A17" s="1" t="s">
        <v>26</v>
      </c>
      <c r="B17" s="55">
        <f>'2'!W7</f>
        <v>1673</v>
      </c>
      <c r="C17" s="55">
        <f>'2'!X7</f>
        <v>1417</v>
      </c>
      <c r="D17" s="48">
        <f t="shared" ref="D17:D18" si="4">C17/B17%</f>
        <v>84.698147041243274</v>
      </c>
      <c r="E17" s="49">
        <f t="shared" ref="E17:E18" si="5">C17-B17</f>
        <v>-256</v>
      </c>
      <c r="K17" s="11"/>
    </row>
    <row r="18" spans="1:11" ht="33.75" customHeight="1" x14ac:dyDescent="0.2">
      <c r="A18" s="1" t="s">
        <v>30</v>
      </c>
      <c r="B18" s="55">
        <f>'2'!Z7</f>
        <v>1417</v>
      </c>
      <c r="C18" s="55">
        <f>'2'!AA7</f>
        <v>546</v>
      </c>
      <c r="D18" s="48">
        <f t="shared" si="4"/>
        <v>38.532110091743121</v>
      </c>
      <c r="E18" s="49">
        <f t="shared" si="5"/>
        <v>-871</v>
      </c>
      <c r="K18" s="11"/>
    </row>
    <row r="19" spans="1:11" ht="56.25" customHeight="1" x14ac:dyDescent="0.2">
      <c r="A19" s="95"/>
      <c r="B19" s="95"/>
      <c r="C19" s="95"/>
      <c r="D19" s="95"/>
      <c r="E19" s="95"/>
    </row>
  </sheetData>
  <mergeCells count="12">
    <mergeCell ref="A19:E19"/>
    <mergeCell ref="A1:E1"/>
    <mergeCell ref="A2:E2"/>
    <mergeCell ref="B3:B4"/>
    <mergeCell ref="C3:C4"/>
    <mergeCell ref="D3:E3"/>
    <mergeCell ref="A3:A4"/>
    <mergeCell ref="A12:E13"/>
    <mergeCell ref="A14:A15"/>
    <mergeCell ref="B14:B15"/>
    <mergeCell ref="C14:C15"/>
    <mergeCell ref="D14:E14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68"/>
  <sheetViews>
    <sheetView zoomScale="75" zoomScaleNormal="75" zoomScaleSheetLayoutView="87" workbookViewId="0">
      <pane xSplit="1" ySplit="6" topLeftCell="B7" activePane="bottomRight" state="frozen"/>
      <selection activeCell="D5" sqref="D5:D10"/>
      <selection pane="topRight" activeCell="D5" sqref="D5:D10"/>
      <selection pane="bottomLeft" activeCell="D5" sqref="D5:D10"/>
      <selection pane="bottomRight" activeCell="C2" sqref="C2"/>
    </sheetView>
  </sheetViews>
  <sheetFormatPr defaultRowHeight="14.25" x14ac:dyDescent="0.2"/>
  <cols>
    <col min="1" max="1" width="29.140625" style="37" customWidth="1"/>
    <col min="2" max="2" width="10.42578125" style="72" customWidth="1"/>
    <col min="3" max="3" width="12.28515625" style="37" customWidth="1"/>
    <col min="4" max="4" width="7.42578125" style="72" customWidth="1"/>
    <col min="5" max="5" width="9.85546875" style="37" customWidth="1"/>
    <col min="6" max="6" width="10.140625" style="37" customWidth="1"/>
    <col min="7" max="7" width="7.42578125" style="37" customWidth="1"/>
    <col min="8" max="8" width="9.85546875" style="37" customWidth="1"/>
    <col min="9" max="9" width="10.140625" style="37" customWidth="1"/>
    <col min="10" max="10" width="7.42578125" style="37" customWidth="1"/>
    <col min="11" max="12" width="8.42578125" style="37" customWidth="1"/>
    <col min="13" max="13" width="9" style="37" customWidth="1"/>
    <col min="14" max="14" width="9.5703125" style="37" customWidth="1"/>
    <col min="15" max="15" width="8" style="37" customWidth="1"/>
    <col min="16" max="16" width="8.140625" style="37" customWidth="1"/>
    <col min="17" max="17" width="9.5703125" style="37" customWidth="1"/>
    <col min="18" max="18" width="8.28515625" style="37" customWidth="1"/>
    <col min="19" max="19" width="7.140625" style="37" customWidth="1"/>
    <col min="20" max="20" width="7.85546875" style="72" customWidth="1"/>
    <col min="21" max="21" width="10.42578125" style="37" customWidth="1"/>
    <col min="22" max="22" width="7.85546875" style="72" customWidth="1"/>
    <col min="23" max="23" width="7.42578125" style="37" customWidth="1"/>
    <col min="24" max="24" width="8" style="37" customWidth="1"/>
    <col min="25" max="25" width="7" style="37" customWidth="1"/>
    <col min="26" max="26" width="8.42578125" style="37" customWidth="1"/>
    <col min="27" max="27" width="8.28515625" style="37" customWidth="1"/>
    <col min="28" max="28" width="7.7109375" style="37" customWidth="1"/>
    <col min="29" max="16384" width="9.140625" style="37"/>
  </cols>
  <sheetData>
    <row r="1" spans="1:32" s="22" customFormat="1" ht="44.25" customHeight="1" x14ac:dyDescent="0.35">
      <c r="C1" s="128" t="s">
        <v>73</v>
      </c>
      <c r="D1" s="128"/>
      <c r="E1" s="125"/>
      <c r="F1" s="125"/>
      <c r="G1" s="125"/>
      <c r="H1" s="125"/>
      <c r="I1" s="125"/>
      <c r="J1" s="125"/>
      <c r="K1" s="125"/>
      <c r="L1" s="125"/>
      <c r="M1" s="125"/>
      <c r="N1" s="21"/>
      <c r="O1" s="21"/>
      <c r="P1" s="21"/>
      <c r="Q1" s="21"/>
      <c r="R1" s="21"/>
      <c r="S1" s="21"/>
      <c r="T1" s="21"/>
      <c r="U1" s="21"/>
      <c r="V1" s="21"/>
      <c r="W1" s="21"/>
      <c r="X1" s="117"/>
      <c r="Y1" s="117"/>
      <c r="Z1" s="41"/>
      <c r="AB1" s="47" t="s">
        <v>11</v>
      </c>
    </row>
    <row r="2" spans="1:32" s="25" customFormat="1" ht="14.25" customHeight="1" x14ac:dyDescent="0.25">
      <c r="A2" s="23"/>
      <c r="B2" s="68"/>
      <c r="C2" s="23"/>
      <c r="D2" s="68"/>
      <c r="E2" s="23"/>
      <c r="F2" s="23"/>
      <c r="G2" s="23"/>
      <c r="H2" s="23"/>
      <c r="I2" s="23"/>
      <c r="J2" s="23"/>
      <c r="K2" s="23"/>
      <c r="L2" s="23"/>
      <c r="M2" s="45" t="s">
        <v>5</v>
      </c>
      <c r="N2" s="45"/>
      <c r="O2" s="23"/>
      <c r="P2" s="23"/>
      <c r="Q2" s="24"/>
      <c r="R2" s="24"/>
      <c r="S2" s="24"/>
      <c r="T2" s="24"/>
      <c r="U2" s="24"/>
      <c r="V2" s="24"/>
      <c r="X2" s="111"/>
      <c r="Y2" s="111"/>
      <c r="Z2" s="116" t="s">
        <v>5</v>
      </c>
      <c r="AA2" s="116"/>
    </row>
    <row r="3" spans="1:32" s="26" customFormat="1" ht="67.5" customHeight="1" x14ac:dyDescent="0.25">
      <c r="A3" s="112"/>
      <c r="B3" s="113" t="s">
        <v>56</v>
      </c>
      <c r="C3" s="113"/>
      <c r="D3" s="113" t="s">
        <v>52</v>
      </c>
      <c r="E3" s="113" t="s">
        <v>16</v>
      </c>
      <c r="F3" s="113"/>
      <c r="G3" s="113"/>
      <c r="H3" s="113" t="s">
        <v>33</v>
      </c>
      <c r="I3" s="113"/>
      <c r="J3" s="113"/>
      <c r="K3" s="113" t="s">
        <v>7</v>
      </c>
      <c r="L3" s="113"/>
      <c r="M3" s="113"/>
      <c r="N3" s="113" t="s">
        <v>8</v>
      </c>
      <c r="O3" s="113"/>
      <c r="P3" s="113"/>
      <c r="Q3" s="118" t="s">
        <v>6</v>
      </c>
      <c r="R3" s="119"/>
      <c r="S3" s="120"/>
      <c r="T3" s="113" t="s">
        <v>58</v>
      </c>
      <c r="U3" s="113"/>
      <c r="V3" s="113" t="s">
        <v>48</v>
      </c>
      <c r="W3" s="113" t="s">
        <v>9</v>
      </c>
      <c r="X3" s="113"/>
      <c r="Y3" s="113"/>
      <c r="Z3" s="113" t="s">
        <v>10</v>
      </c>
      <c r="AA3" s="113"/>
      <c r="AB3" s="113"/>
    </row>
    <row r="4" spans="1:32" s="27" customFormat="1" ht="19.5" customHeight="1" x14ac:dyDescent="0.25">
      <c r="A4" s="112"/>
      <c r="B4" s="115" t="s">
        <v>51</v>
      </c>
      <c r="C4" s="115" t="s">
        <v>57</v>
      </c>
      <c r="D4" s="114" t="s">
        <v>2</v>
      </c>
      <c r="E4" s="115" t="s">
        <v>51</v>
      </c>
      <c r="F4" s="115" t="s">
        <v>57</v>
      </c>
      <c r="G4" s="114" t="s">
        <v>2</v>
      </c>
      <c r="H4" s="115" t="s">
        <v>51</v>
      </c>
      <c r="I4" s="115" t="s">
        <v>57</v>
      </c>
      <c r="J4" s="114" t="s">
        <v>2</v>
      </c>
      <c r="K4" s="115" t="s">
        <v>51</v>
      </c>
      <c r="L4" s="115" t="s">
        <v>57</v>
      </c>
      <c r="M4" s="114" t="s">
        <v>2</v>
      </c>
      <c r="N4" s="115" t="s">
        <v>51</v>
      </c>
      <c r="O4" s="115" t="s">
        <v>57</v>
      </c>
      <c r="P4" s="114" t="s">
        <v>2</v>
      </c>
      <c r="Q4" s="115" t="s">
        <v>51</v>
      </c>
      <c r="R4" s="115" t="s">
        <v>57</v>
      </c>
      <c r="S4" s="114" t="s">
        <v>2</v>
      </c>
      <c r="T4" s="115" t="s">
        <v>51</v>
      </c>
      <c r="U4" s="115" t="s">
        <v>57</v>
      </c>
      <c r="V4" s="114" t="s">
        <v>2</v>
      </c>
      <c r="W4" s="115" t="s">
        <v>51</v>
      </c>
      <c r="X4" s="115" t="s">
        <v>57</v>
      </c>
      <c r="Y4" s="114" t="s">
        <v>2</v>
      </c>
      <c r="Z4" s="115" t="s">
        <v>51</v>
      </c>
      <c r="AA4" s="115" t="s">
        <v>57</v>
      </c>
      <c r="AB4" s="114" t="s">
        <v>2</v>
      </c>
    </row>
    <row r="5" spans="1:32" s="27" customFormat="1" ht="6" customHeight="1" x14ac:dyDescent="0.25">
      <c r="A5" s="112"/>
      <c r="B5" s="115"/>
      <c r="C5" s="115"/>
      <c r="D5" s="114"/>
      <c r="E5" s="115"/>
      <c r="F5" s="115"/>
      <c r="G5" s="114"/>
      <c r="H5" s="115"/>
      <c r="I5" s="115"/>
      <c r="J5" s="114"/>
      <c r="K5" s="115"/>
      <c r="L5" s="115"/>
      <c r="M5" s="114"/>
      <c r="N5" s="115"/>
      <c r="O5" s="115"/>
      <c r="P5" s="114"/>
      <c r="Q5" s="115"/>
      <c r="R5" s="115"/>
      <c r="S5" s="114"/>
      <c r="T5" s="115"/>
      <c r="U5" s="115"/>
      <c r="V5" s="114"/>
      <c r="W5" s="115"/>
      <c r="X5" s="115"/>
      <c r="Y5" s="114"/>
      <c r="Z5" s="115"/>
      <c r="AA5" s="115"/>
      <c r="AB5" s="114"/>
    </row>
    <row r="6" spans="1:32" s="44" customFormat="1" ht="11.25" customHeight="1" x14ac:dyDescent="0.2">
      <c r="A6" s="42" t="s">
        <v>3</v>
      </c>
      <c r="B6" s="42">
        <v>1</v>
      </c>
      <c r="C6" s="42">
        <v>2</v>
      </c>
      <c r="D6" s="42">
        <v>3</v>
      </c>
      <c r="E6" s="42">
        <v>4</v>
      </c>
      <c r="F6" s="42">
        <v>5</v>
      </c>
      <c r="G6" s="42">
        <v>6</v>
      </c>
      <c r="H6" s="42">
        <v>7</v>
      </c>
      <c r="I6" s="42">
        <v>8</v>
      </c>
      <c r="J6" s="42">
        <v>9</v>
      </c>
      <c r="K6" s="42">
        <v>10</v>
      </c>
      <c r="L6" s="42">
        <v>11</v>
      </c>
      <c r="M6" s="42">
        <v>12</v>
      </c>
      <c r="N6" s="42">
        <v>13</v>
      </c>
      <c r="O6" s="42">
        <v>14</v>
      </c>
      <c r="P6" s="42">
        <v>15</v>
      </c>
      <c r="Q6" s="42">
        <v>16</v>
      </c>
      <c r="R6" s="42">
        <v>17</v>
      </c>
      <c r="S6" s="42">
        <v>18</v>
      </c>
      <c r="T6" s="42">
        <v>19</v>
      </c>
      <c r="U6" s="42">
        <v>20</v>
      </c>
      <c r="V6" s="42">
        <v>21</v>
      </c>
      <c r="W6" s="42">
        <v>22</v>
      </c>
      <c r="X6" s="42">
        <v>23</v>
      </c>
      <c r="Y6" s="42">
        <v>24</v>
      </c>
      <c r="Z6" s="42">
        <v>25</v>
      </c>
      <c r="AA6" s="42">
        <v>26</v>
      </c>
      <c r="AB6" s="42">
        <v>27</v>
      </c>
    </row>
    <row r="7" spans="1:32" s="30" customFormat="1" ht="18" customHeight="1" x14ac:dyDescent="0.25">
      <c r="A7" s="50" t="s">
        <v>21</v>
      </c>
      <c r="B7" s="82">
        <f>SUM(B8:B12)</f>
        <v>7165</v>
      </c>
      <c r="C7" s="28">
        <f>SUM(C8:C12)</f>
        <v>4349</v>
      </c>
      <c r="D7" s="52">
        <f>IF(B7=0,0,C7/B7)*100</f>
        <v>60.697836706210751</v>
      </c>
      <c r="E7" s="82">
        <f>SUM(E8:E12)</f>
        <v>6408</v>
      </c>
      <c r="F7" s="28">
        <f>SUM(F8:F12)</f>
        <v>3618</v>
      </c>
      <c r="G7" s="52">
        <f>IF(E7=0,0,F7/E7)*100</f>
        <v>56.460674157303373</v>
      </c>
      <c r="H7" s="82">
        <f>SUM(H8:H12)</f>
        <v>1431</v>
      </c>
      <c r="I7" s="28">
        <f>SUM(I8:I12)</f>
        <v>1331</v>
      </c>
      <c r="J7" s="52">
        <f>IF(H7=0,0,I7/H7)*100</f>
        <v>93.011879804332636</v>
      </c>
      <c r="K7" s="28">
        <f>SUM(K8:K12)</f>
        <v>211</v>
      </c>
      <c r="L7" s="28">
        <f>SUM(L8:L12)</f>
        <v>108</v>
      </c>
      <c r="M7" s="52">
        <f>IF(K7=0,0,L7/K7)*100</f>
        <v>51.184834123222743</v>
      </c>
      <c r="N7" s="28">
        <f>SUM(N8:N12)</f>
        <v>231</v>
      </c>
      <c r="O7" s="28">
        <f>SUM(O8:O12)</f>
        <v>60</v>
      </c>
      <c r="P7" s="52">
        <f>IF(N7=0,0,O7/N7)*100</f>
        <v>25.97402597402597</v>
      </c>
      <c r="Q7" s="28">
        <f>SUM(Q8:Q12)</f>
        <v>6290</v>
      </c>
      <c r="R7" s="28">
        <f>SUM(R8:R12)</f>
        <v>3078</v>
      </c>
      <c r="S7" s="52">
        <f>IF(Q7=0,0,R7/Q7)*100</f>
        <v>48.934817170111288</v>
      </c>
      <c r="T7" s="79">
        <f>SUM(T8:T12)</f>
        <v>1951</v>
      </c>
      <c r="U7" s="28">
        <f>SUM(U8:U12)</f>
        <v>899</v>
      </c>
      <c r="V7" s="52">
        <f>IF(T7=0,0,U7/T7)*100</f>
        <v>46.078933880061506</v>
      </c>
      <c r="W7" s="28">
        <f>SUM(W8:W12)</f>
        <v>1827</v>
      </c>
      <c r="X7" s="28">
        <f>SUM(X8:X12)</f>
        <v>774</v>
      </c>
      <c r="Y7" s="52">
        <f>IF(W7=0,0,X7/W7)*100</f>
        <v>42.364532019704434</v>
      </c>
      <c r="Z7" s="28">
        <f>SUM(Z8:Z12)</f>
        <v>1589</v>
      </c>
      <c r="AA7" s="28">
        <f>SUM(AA8:AA12)</f>
        <v>346</v>
      </c>
      <c r="AB7" s="52">
        <f>IF(Z7=0,0,AA7/Z7)*100</f>
        <v>21.774701069855254</v>
      </c>
      <c r="AC7" s="29"/>
      <c r="AF7" s="33"/>
    </row>
    <row r="8" spans="1:32" s="33" customFormat="1" ht="18" customHeight="1" x14ac:dyDescent="0.25">
      <c r="A8" s="94" t="s">
        <v>60</v>
      </c>
      <c r="B8" s="92">
        <f>'[5]10'!B30</f>
        <v>779</v>
      </c>
      <c r="C8" s="31">
        <f>[15]Матриця!$K12+[15]Матриця!$M12+[15]Матриця!$O12+[15]Матриця!$Q12+[16]Шаблон!$M8+[16]Шаблон!$K8-[16]Шаблон!$L8</f>
        <v>470</v>
      </c>
      <c r="D8" s="53">
        <f t="shared" ref="D8:D12" si="0">IF(B8=0,0,C8/B8)*100</f>
        <v>60.333761232349168</v>
      </c>
      <c r="E8" s="31">
        <f>'[5]10'!D30</f>
        <v>751</v>
      </c>
      <c r="F8" s="31">
        <f>[15]Матриця!$K12+[15]Матриця!$M12+[15]Матриця!$O12+[15]Матриця!$Q12</f>
        <v>416</v>
      </c>
      <c r="G8" s="53">
        <f t="shared" ref="G8:G12" si="1">IF(E8=0,0,F8/E8)*100</f>
        <v>55.392809587217037</v>
      </c>
      <c r="H8" s="31">
        <f>'[5]10'!G30</f>
        <v>140</v>
      </c>
      <c r="I8" s="31">
        <f>[17]Шаблон!$F8+[16]Шаблон!$D8</f>
        <v>141</v>
      </c>
      <c r="J8" s="53">
        <f t="shared" ref="J8:J12" si="2">IF(H8=0,0,I8/H8)*100</f>
        <v>100.71428571428571</v>
      </c>
      <c r="K8" s="31">
        <f>'[5]10'!J30</f>
        <v>18</v>
      </c>
      <c r="L8" s="31">
        <f>[17]Шаблон!$J8</f>
        <v>11</v>
      </c>
      <c r="M8" s="53">
        <f t="shared" ref="M8:M12" si="3">IF(K8=0,0,L8/K8)*100</f>
        <v>61.111111111111114</v>
      </c>
      <c r="N8" s="31">
        <f>'[5]10'!M30</f>
        <v>17</v>
      </c>
      <c r="O8" s="31">
        <f>[17]Шаблон!$K8+[17]Шаблон!$L8+[16]Шаблон!$G8</f>
        <v>19</v>
      </c>
      <c r="P8" s="53">
        <f t="shared" ref="P8:P12" si="4">IF(N8=0,0,O8/N8)*100</f>
        <v>111.76470588235294</v>
      </c>
      <c r="Q8" s="31">
        <f>'[5]10'!P30</f>
        <v>691</v>
      </c>
      <c r="R8" s="46">
        <f>'[8]1'!J11</f>
        <v>357</v>
      </c>
      <c r="S8" s="53">
        <f t="shared" ref="S8:S12" si="5">IF(Q8=0,0,R8/Q8)*100</f>
        <v>51.664254703328503</v>
      </c>
      <c r="T8" s="66">
        <f>'[5]10'!R30</f>
        <v>276</v>
      </c>
      <c r="U8" s="46">
        <f>[15]Матриця!$AO12+[15]Матриця!$AQ12+[15]Матриця!$AS12+[15]Матриця!$AU12+[16]Шаблон!$M8</f>
        <v>107</v>
      </c>
      <c r="V8" s="53">
        <f t="shared" ref="V8:V12" si="6">IF(T8=0,0,U8/T8)*100</f>
        <v>38.768115942028984</v>
      </c>
      <c r="W8" s="31">
        <f>'[5]10'!T30</f>
        <v>271</v>
      </c>
      <c r="X8" s="46">
        <f>[15]Матриця!$AU12+[15]Матриця!$AO12+[15]Матриця!$AQ12+[15]Матриця!$AS12</f>
        <v>96</v>
      </c>
      <c r="Y8" s="53">
        <f t="shared" ref="Y8:Y12" si="7">IF(W8=0,0,X8/W8)*100</f>
        <v>35.424354243542432</v>
      </c>
      <c r="Z8" s="31">
        <f>'[5]10'!W30</f>
        <v>185</v>
      </c>
      <c r="AA8" s="46">
        <f>[17]Шаблон!$T8</f>
        <v>40</v>
      </c>
      <c r="AB8" s="53">
        <f t="shared" ref="AB8:AB12" si="8">IF(Z8=0,0,AA8/Z8)*100</f>
        <v>21.621621621621621</v>
      </c>
      <c r="AC8" s="29"/>
      <c r="AD8" s="32"/>
    </row>
    <row r="9" spans="1:32" s="34" customFormat="1" ht="18" customHeight="1" x14ac:dyDescent="0.25">
      <c r="A9" s="94" t="s">
        <v>61</v>
      </c>
      <c r="B9" s="92">
        <f>'[5]10'!B31</f>
        <v>842</v>
      </c>
      <c r="C9" s="80">
        <f>[15]Матриця!$K13+[15]Матриця!$M13+[15]Матриця!$O13+[15]Матриця!$Q13+[16]Шаблон!$M9+[16]Шаблон!$K9-[16]Шаблон!$L9</f>
        <v>296</v>
      </c>
      <c r="D9" s="53">
        <f t="shared" si="0"/>
        <v>35.154394299287411</v>
      </c>
      <c r="E9" s="80">
        <f>'[5]10'!D31</f>
        <v>816</v>
      </c>
      <c r="F9" s="80">
        <f>[15]Матриця!$K13+[15]Матриця!$M13+[15]Матриця!$O13+[15]Матриця!$Q13</f>
        <v>247</v>
      </c>
      <c r="G9" s="53">
        <f t="shared" si="1"/>
        <v>30.269607843137251</v>
      </c>
      <c r="H9" s="80">
        <f>'[5]10'!G31</f>
        <v>78</v>
      </c>
      <c r="I9" s="80">
        <f>[17]Шаблон!$F9+[16]Шаблон!$D9</f>
        <v>70</v>
      </c>
      <c r="J9" s="53">
        <f t="shared" si="2"/>
        <v>89.743589743589752</v>
      </c>
      <c r="K9" s="80">
        <f>'[5]10'!J31</f>
        <v>8</v>
      </c>
      <c r="L9" s="80">
        <f>[17]Шаблон!$J9</f>
        <v>2</v>
      </c>
      <c r="M9" s="53">
        <f t="shared" si="3"/>
        <v>25</v>
      </c>
      <c r="N9" s="80">
        <f>'[5]10'!M31</f>
        <v>15</v>
      </c>
      <c r="O9" s="80">
        <f>[17]Шаблон!$K9+[17]Шаблон!$L9+[16]Шаблон!$G9</f>
        <v>16</v>
      </c>
      <c r="P9" s="53">
        <f t="shared" si="4"/>
        <v>106.66666666666667</v>
      </c>
      <c r="Q9" s="80">
        <f>'[5]10'!P31</f>
        <v>402</v>
      </c>
      <c r="R9" s="46">
        <f>'[8]1'!J12</f>
        <v>171</v>
      </c>
      <c r="S9" s="53">
        <f t="shared" si="5"/>
        <v>42.537313432835823</v>
      </c>
      <c r="T9" s="66">
        <f>'[5]10'!R31</f>
        <v>254</v>
      </c>
      <c r="U9" s="46">
        <f>[15]Матриця!$AO13+[15]Матриця!$AQ13+[15]Матриця!$AS13+[15]Матриця!$AU13+[16]Шаблон!$M9</f>
        <v>72</v>
      </c>
      <c r="V9" s="53">
        <f t="shared" si="6"/>
        <v>28.346456692913385</v>
      </c>
      <c r="W9" s="80">
        <f>'[5]10'!T31</f>
        <v>241</v>
      </c>
      <c r="X9" s="46">
        <f>[15]Матриця!$AU13+[15]Матриця!$AO13+[15]Матриця!$AQ13+[15]Матриця!$AS13</f>
        <v>61</v>
      </c>
      <c r="Y9" s="53">
        <f t="shared" si="7"/>
        <v>25.311203319502074</v>
      </c>
      <c r="Z9" s="80">
        <f>'[5]10'!W31</f>
        <v>115</v>
      </c>
      <c r="AA9" s="46">
        <f>[17]Шаблон!$T9</f>
        <v>21</v>
      </c>
      <c r="AB9" s="53">
        <f t="shared" si="8"/>
        <v>18.260869565217391</v>
      </c>
      <c r="AC9" s="29"/>
      <c r="AD9" s="32"/>
    </row>
    <row r="10" spans="1:32" s="33" customFormat="1" ht="18" customHeight="1" x14ac:dyDescent="0.25">
      <c r="A10" s="94" t="s">
        <v>62</v>
      </c>
      <c r="B10" s="92">
        <f>'[5]10'!B32</f>
        <v>3631</v>
      </c>
      <c r="C10" s="80">
        <f>[15]Матриця!$K14+[15]Матриця!$M14+[15]Матриця!$O14+[15]Матриця!$Q14+[16]Шаблон!$M10+[16]Шаблон!$K10-[16]Шаблон!$L10</f>
        <v>1768</v>
      </c>
      <c r="D10" s="53">
        <f t="shared" si="0"/>
        <v>48.691820435141835</v>
      </c>
      <c r="E10" s="80">
        <f>'[5]10'!D32</f>
        <v>3164</v>
      </c>
      <c r="F10" s="80">
        <f>[15]Матриця!$K14+[15]Матриця!$M14+[15]Матриця!$O14+[15]Матриця!$Q14</f>
        <v>1407</v>
      </c>
      <c r="G10" s="53">
        <f t="shared" si="1"/>
        <v>44.469026548672566</v>
      </c>
      <c r="H10" s="80">
        <f>'[5]10'!G32</f>
        <v>492</v>
      </c>
      <c r="I10" s="80">
        <f>[17]Шаблон!$F10+[16]Шаблон!$D10</f>
        <v>515</v>
      </c>
      <c r="J10" s="53">
        <f t="shared" si="2"/>
        <v>104.67479674796746</v>
      </c>
      <c r="K10" s="80">
        <f>'[5]10'!J32</f>
        <v>75</v>
      </c>
      <c r="L10" s="80">
        <f>[17]Шаблон!$J10</f>
        <v>41</v>
      </c>
      <c r="M10" s="53">
        <f t="shared" si="3"/>
        <v>54.666666666666664</v>
      </c>
      <c r="N10" s="80">
        <f>'[5]10'!M32</f>
        <v>89</v>
      </c>
      <c r="O10" s="80">
        <f>[17]Шаблон!$K10+[17]Шаблон!$L10+[16]Шаблон!$G10</f>
        <v>7</v>
      </c>
      <c r="P10" s="53">
        <f t="shared" si="4"/>
        <v>7.8651685393258424</v>
      </c>
      <c r="Q10" s="80">
        <f>'[5]10'!P32</f>
        <v>2538</v>
      </c>
      <c r="R10" s="46">
        <f>'[8]1'!J13</f>
        <v>1250</v>
      </c>
      <c r="S10" s="53">
        <f t="shared" si="5"/>
        <v>49.251379038613081</v>
      </c>
      <c r="T10" s="66">
        <f>'[5]10'!R32</f>
        <v>864</v>
      </c>
      <c r="U10" s="46">
        <f>[15]Матриця!$AO14+[15]Матриця!$AQ14+[15]Матриця!$AS14+[15]Матриця!$AU14+[16]Шаблон!$M10</f>
        <v>380</v>
      </c>
      <c r="V10" s="53">
        <f t="shared" si="6"/>
        <v>43.981481481481481</v>
      </c>
      <c r="W10" s="80">
        <f>'[5]10'!T32</f>
        <v>782</v>
      </c>
      <c r="X10" s="46">
        <f>[15]Матриця!$AU14+[15]Матриця!$AO14+[15]Матриця!$AQ14+[15]Матриця!$AS14</f>
        <v>299</v>
      </c>
      <c r="Y10" s="53">
        <f t="shared" si="7"/>
        <v>38.235294117647058</v>
      </c>
      <c r="Z10" s="80">
        <f>'[5]10'!W32</f>
        <v>566</v>
      </c>
      <c r="AA10" s="46">
        <f>[17]Шаблон!$T10</f>
        <v>134</v>
      </c>
      <c r="AB10" s="53">
        <f t="shared" si="8"/>
        <v>23.674911660777383</v>
      </c>
      <c r="AC10" s="29"/>
      <c r="AD10" s="32"/>
    </row>
    <row r="11" spans="1:32" s="33" customFormat="1" ht="18" customHeight="1" x14ac:dyDescent="0.25">
      <c r="A11" s="94" t="s">
        <v>63</v>
      </c>
      <c r="B11" s="92">
        <f>'[5]10'!B33</f>
        <v>1229</v>
      </c>
      <c r="C11" s="80">
        <f>[15]Матриця!$K15+[15]Матриця!$M15+[15]Матриця!$O15+[15]Матриця!$Q15+[16]Шаблон!$M11+[16]Шаблон!$K11-[16]Шаблон!$L11</f>
        <v>982</v>
      </c>
      <c r="D11" s="53">
        <f t="shared" si="0"/>
        <v>79.902359641985356</v>
      </c>
      <c r="E11" s="80">
        <f>'[5]10'!D33</f>
        <v>1118</v>
      </c>
      <c r="F11" s="80">
        <f>[15]Матриця!$K15+[15]Матриця!$M15+[15]Матриця!$O15+[15]Матриця!$Q15</f>
        <v>867</v>
      </c>
      <c r="G11" s="53">
        <f t="shared" si="1"/>
        <v>77.549194991055458</v>
      </c>
      <c r="H11" s="80">
        <f>'[5]10'!G33</f>
        <v>398</v>
      </c>
      <c r="I11" s="80">
        <f>[17]Шаблон!$F11+[16]Шаблон!$D11</f>
        <v>314</v>
      </c>
      <c r="J11" s="53">
        <f t="shared" si="2"/>
        <v>78.894472361809036</v>
      </c>
      <c r="K11" s="80">
        <f>'[5]10'!J33</f>
        <v>68</v>
      </c>
      <c r="L11" s="80">
        <f>[17]Шаблон!$J11</f>
        <v>37</v>
      </c>
      <c r="M11" s="53">
        <f t="shared" si="3"/>
        <v>54.411764705882348</v>
      </c>
      <c r="N11" s="80">
        <f>'[5]10'!M33</f>
        <v>73</v>
      </c>
      <c r="O11" s="80">
        <f>[17]Шаблон!$K11+[17]Шаблон!$L11+[16]Шаблон!$G11</f>
        <v>5</v>
      </c>
      <c r="P11" s="53">
        <f t="shared" si="4"/>
        <v>6.8493150684931505</v>
      </c>
      <c r="Q11" s="80">
        <f>'[5]10'!P33</f>
        <v>1505</v>
      </c>
      <c r="R11" s="46">
        <f>'[8]1'!J14</f>
        <v>770</v>
      </c>
      <c r="S11" s="53">
        <f t="shared" si="5"/>
        <v>51.162790697674424</v>
      </c>
      <c r="T11" s="66">
        <f>'[5]10'!R33</f>
        <v>367</v>
      </c>
      <c r="U11" s="46">
        <f>[15]Матриця!$AO15+[15]Матриця!$AQ15+[15]Матриця!$AS15+[15]Матриця!$AU15+[16]Шаблон!$M11</f>
        <v>195</v>
      </c>
      <c r="V11" s="53">
        <f t="shared" si="6"/>
        <v>53.133514986376021</v>
      </c>
      <c r="W11" s="80">
        <f>'[5]10'!T33</f>
        <v>362</v>
      </c>
      <c r="X11" s="46">
        <f>[15]Матриця!$AU15+[15]Матриця!$AO15+[15]Матриця!$AQ15+[15]Матриця!$AS15</f>
        <v>180</v>
      </c>
      <c r="Y11" s="53">
        <f t="shared" si="7"/>
        <v>49.723756906077348</v>
      </c>
      <c r="Z11" s="80">
        <f>'[5]10'!W33</f>
        <v>415</v>
      </c>
      <c r="AA11" s="46">
        <f>[17]Шаблон!$T11</f>
        <v>100</v>
      </c>
      <c r="AB11" s="53">
        <f t="shared" si="8"/>
        <v>24.096385542168676</v>
      </c>
      <c r="AC11" s="29"/>
      <c r="AD11" s="32"/>
    </row>
    <row r="12" spans="1:32" s="33" customFormat="1" ht="18" customHeight="1" x14ac:dyDescent="0.25">
      <c r="A12" s="94" t="s">
        <v>64</v>
      </c>
      <c r="B12" s="92">
        <f>'[5]10'!B34</f>
        <v>684</v>
      </c>
      <c r="C12" s="80">
        <f>[15]Матриця!$K16+[15]Матриця!$M16+[15]Матриця!$O16+[15]Матриця!$Q16+[16]Шаблон!$M12+[16]Шаблон!$K12-[16]Шаблон!$L12</f>
        <v>833</v>
      </c>
      <c r="D12" s="53">
        <f t="shared" si="0"/>
        <v>121.78362573099415</v>
      </c>
      <c r="E12" s="80">
        <f>'[5]10'!D34</f>
        <v>559</v>
      </c>
      <c r="F12" s="80">
        <f>[15]Матриця!$K16+[15]Матриця!$M16+[15]Матриця!$O16+[15]Матриця!$Q16</f>
        <v>681</v>
      </c>
      <c r="G12" s="53">
        <f t="shared" si="1"/>
        <v>121.82468694096602</v>
      </c>
      <c r="H12" s="80">
        <f>'[5]10'!G34</f>
        <v>323</v>
      </c>
      <c r="I12" s="80">
        <f>[17]Шаблон!$F12+[16]Шаблон!$D12</f>
        <v>291</v>
      </c>
      <c r="J12" s="53">
        <f t="shared" si="2"/>
        <v>90.092879256965944</v>
      </c>
      <c r="K12" s="80">
        <f>'[5]10'!J34</f>
        <v>42</v>
      </c>
      <c r="L12" s="80">
        <f>[17]Шаблон!$J12</f>
        <v>17</v>
      </c>
      <c r="M12" s="53">
        <f t="shared" si="3"/>
        <v>40.476190476190474</v>
      </c>
      <c r="N12" s="80">
        <f>'[5]10'!M34</f>
        <v>37</v>
      </c>
      <c r="O12" s="80">
        <f>[17]Шаблон!$K12+[17]Шаблон!$L12+[16]Шаблон!$G12</f>
        <v>13</v>
      </c>
      <c r="P12" s="53">
        <f t="shared" si="4"/>
        <v>35.135135135135137</v>
      </c>
      <c r="Q12" s="80">
        <f>'[5]10'!P34</f>
        <v>1154</v>
      </c>
      <c r="R12" s="46">
        <f>'[8]1'!J15</f>
        <v>530</v>
      </c>
      <c r="S12" s="53">
        <f t="shared" si="5"/>
        <v>45.927209705372618</v>
      </c>
      <c r="T12" s="66">
        <f>'[5]10'!R34</f>
        <v>190</v>
      </c>
      <c r="U12" s="46">
        <f>[15]Матриця!$AO16+[15]Матриця!$AQ16+[15]Матриця!$AS16+[15]Матриця!$AU16+[16]Шаблон!$M12</f>
        <v>145</v>
      </c>
      <c r="V12" s="53">
        <f t="shared" si="6"/>
        <v>76.31578947368422</v>
      </c>
      <c r="W12" s="80">
        <f>'[5]10'!T34</f>
        <v>171</v>
      </c>
      <c r="X12" s="46">
        <f>[15]Матриця!$AU16+[15]Матриця!$AO16+[15]Матриця!$AQ16+[15]Матриця!$AS16</f>
        <v>138</v>
      </c>
      <c r="Y12" s="53">
        <f t="shared" si="7"/>
        <v>80.701754385964904</v>
      </c>
      <c r="Z12" s="80">
        <f>'[5]10'!W34</f>
        <v>308</v>
      </c>
      <c r="AA12" s="46">
        <f>[17]Шаблон!$T12</f>
        <v>51</v>
      </c>
      <c r="AB12" s="53">
        <f t="shared" si="8"/>
        <v>16.558441558441558</v>
      </c>
      <c r="AC12" s="29"/>
      <c r="AD12" s="32"/>
    </row>
    <row r="13" spans="1:32" ht="49.5" customHeight="1" x14ac:dyDescent="0.2">
      <c r="A13" s="35"/>
      <c r="B13" s="71"/>
      <c r="C13" s="35"/>
      <c r="D13" s="71"/>
      <c r="E13" s="36"/>
      <c r="F13" s="35"/>
      <c r="G13" s="35"/>
      <c r="H13" s="35"/>
      <c r="I13" s="35"/>
      <c r="J13" s="35"/>
      <c r="K13" s="38"/>
      <c r="L13" s="38"/>
      <c r="M13" s="38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</row>
    <row r="14" spans="1:32" x14ac:dyDescent="0.2">
      <c r="A14" s="39"/>
      <c r="B14" s="73"/>
      <c r="C14" s="39"/>
      <c r="D14" s="73"/>
      <c r="E14" s="39"/>
      <c r="F14" s="39"/>
      <c r="G14" s="39"/>
      <c r="H14" s="39"/>
      <c r="I14" s="39"/>
      <c r="J14" s="39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32" x14ac:dyDescent="0.2">
      <c r="A15" s="39"/>
      <c r="B15" s="73"/>
      <c r="C15" s="39"/>
      <c r="D15" s="73"/>
      <c r="E15" s="39"/>
      <c r="F15" s="39"/>
      <c r="G15" s="39"/>
      <c r="H15" s="39"/>
      <c r="I15" s="39"/>
      <c r="J15" s="39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32" x14ac:dyDescent="0.2">
      <c r="A16" s="39"/>
      <c r="B16" s="73"/>
      <c r="C16" s="39"/>
      <c r="D16" s="73"/>
      <c r="E16" s="39"/>
      <c r="F16" s="39"/>
      <c r="G16" s="39"/>
      <c r="H16" s="39"/>
      <c r="I16" s="39"/>
      <c r="J16" s="39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1:25" x14ac:dyDescent="0.2"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1:25" x14ac:dyDescent="0.2"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1:25" x14ac:dyDescent="0.2"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1:25" x14ac:dyDescent="0.2"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1:25" x14ac:dyDescent="0.2"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1:25" x14ac:dyDescent="0.2"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spans="11:25" x14ac:dyDescent="0.2"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1:25" x14ac:dyDescent="0.2"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1:25" x14ac:dyDescent="0.2"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1:25" x14ac:dyDescent="0.2"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1:25" x14ac:dyDescent="0.2"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1:25" x14ac:dyDescent="0.2"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1:25" x14ac:dyDescent="0.2"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1:25" x14ac:dyDescent="0.2"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1:25" x14ac:dyDescent="0.2"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1:25" x14ac:dyDescent="0.2"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</sheetData>
  <mergeCells count="42">
    <mergeCell ref="C1:M1"/>
    <mergeCell ref="Z4:Z5"/>
    <mergeCell ref="AA4:AA5"/>
    <mergeCell ref="AB4:AB5"/>
    <mergeCell ref="U4:U5"/>
    <mergeCell ref="W4:W5"/>
    <mergeCell ref="X4:X5"/>
    <mergeCell ref="Y4:Y5"/>
    <mergeCell ref="B3:D3"/>
    <mergeCell ref="T3:V3"/>
    <mergeCell ref="B4:B5"/>
    <mergeCell ref="D4:D5"/>
    <mergeCell ref="T4:T5"/>
    <mergeCell ref="V4:V5"/>
    <mergeCell ref="A3:A5"/>
    <mergeCell ref="E3:G3"/>
    <mergeCell ref="H3:J3"/>
    <mergeCell ref="K3:M3"/>
    <mergeCell ref="C4:C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13:AB13"/>
    <mergeCell ref="X1:Y1"/>
    <mergeCell ref="X2:Y2"/>
    <mergeCell ref="Z2:AA2"/>
    <mergeCell ref="N3:P3"/>
    <mergeCell ref="Q3:S3"/>
    <mergeCell ref="W3:Y3"/>
    <mergeCell ref="Z3:AB3"/>
    <mergeCell ref="S4:S5"/>
    <mergeCell ref="N4:N5"/>
    <mergeCell ref="O4:O5"/>
    <mergeCell ref="P4:P5"/>
    <mergeCell ref="Q4:Q5"/>
    <mergeCell ref="R4:R5"/>
  </mergeCells>
  <pageMargins left="0.31496062992125984" right="0.31496062992125984" top="0.35433070866141736" bottom="0.35433070866141736" header="0.31496062992125984" footer="0.31496062992125984"/>
  <pageSetup paperSize="9" orientation="landscape" r:id="rId1"/>
  <colBreaks count="1" manualBreakCount="1">
    <brk id="13" max="2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F21"/>
  <sheetViews>
    <sheetView zoomScale="70" zoomScaleNormal="70" zoomScaleSheetLayoutView="80" workbookViewId="0">
      <selection activeCell="A16" sqref="A16:A17"/>
    </sheetView>
  </sheetViews>
  <sheetFormatPr defaultColWidth="8" defaultRowHeight="12.75" x14ac:dyDescent="0.2"/>
  <cols>
    <col min="1" max="1" width="52.5703125" style="2" customWidth="1"/>
    <col min="2" max="2" width="17.140625" style="77" customWidth="1"/>
    <col min="3" max="3" width="14.42578125" style="15" customWidth="1"/>
    <col min="4" max="4" width="16" style="2" customWidth="1"/>
    <col min="5" max="5" width="13.140625" style="2" bestFit="1" customWidth="1"/>
    <col min="6" max="6" width="11.42578125" style="2" bestFit="1" customWidth="1"/>
    <col min="7" max="16384" width="8" style="2"/>
  </cols>
  <sheetData>
    <row r="1" spans="1:6" ht="27" customHeight="1" x14ac:dyDescent="0.2">
      <c r="A1" s="96" t="s">
        <v>31</v>
      </c>
      <c r="B1" s="96"/>
      <c r="C1" s="96"/>
      <c r="D1" s="96"/>
    </row>
    <row r="2" spans="1:6" ht="23.25" customHeight="1" x14ac:dyDescent="0.2">
      <c r="A2" s="96" t="s">
        <v>19</v>
      </c>
      <c r="B2" s="96"/>
      <c r="C2" s="96"/>
      <c r="D2" s="96"/>
    </row>
    <row r="3" spans="1:6" ht="25.5" customHeight="1" x14ac:dyDescent="0.25">
      <c r="A3" s="134" t="s">
        <v>74</v>
      </c>
      <c r="B3" s="134"/>
      <c r="C3" s="134"/>
      <c r="D3" s="135"/>
    </row>
    <row r="4" spans="1:6" s="3" customFormat="1" ht="25.5" customHeight="1" x14ac:dyDescent="0.25">
      <c r="A4" s="101" t="s">
        <v>0</v>
      </c>
      <c r="B4" s="101" t="s">
        <v>46</v>
      </c>
      <c r="C4" s="130" t="s">
        <v>45</v>
      </c>
      <c r="D4" s="131"/>
    </row>
    <row r="5" spans="1:6" s="3" customFormat="1" ht="23.25" customHeight="1" x14ac:dyDescent="0.25">
      <c r="A5" s="132"/>
      <c r="B5" s="133"/>
      <c r="C5" s="97" t="s">
        <v>43</v>
      </c>
      <c r="D5" s="97" t="s">
        <v>44</v>
      </c>
    </row>
    <row r="6" spans="1:6" s="3" customFormat="1" x14ac:dyDescent="0.25">
      <c r="A6" s="102"/>
      <c r="B6" s="129"/>
      <c r="C6" s="98"/>
      <c r="D6" s="98"/>
    </row>
    <row r="7" spans="1:6" s="8" customFormat="1" ht="15.75" customHeight="1" x14ac:dyDescent="0.25">
      <c r="A7" s="6" t="s">
        <v>3</v>
      </c>
      <c r="B7" s="78">
        <v>1</v>
      </c>
      <c r="C7" s="7">
        <v>2</v>
      </c>
      <c r="D7" s="78">
        <v>3</v>
      </c>
    </row>
    <row r="8" spans="1:6" s="8" customFormat="1" ht="28.5" customHeight="1" x14ac:dyDescent="0.25">
      <c r="A8" s="9" t="s">
        <v>25</v>
      </c>
      <c r="B8" s="67">
        <f>C8+D8</f>
        <v>18741</v>
      </c>
      <c r="C8" s="58">
        <f>'12'!B7</f>
        <v>13225</v>
      </c>
      <c r="D8" s="59">
        <f>'13'!B7</f>
        <v>5516</v>
      </c>
      <c r="E8" s="20"/>
      <c r="F8" s="18"/>
    </row>
    <row r="9" spans="1:6" s="3" customFormat="1" ht="28.5" customHeight="1" x14ac:dyDescent="0.25">
      <c r="A9" s="9" t="s">
        <v>26</v>
      </c>
      <c r="B9" s="67">
        <f t="shared" ref="B9:B13" si="0">C9+D9</f>
        <v>15716</v>
      </c>
      <c r="C9" s="59">
        <f>'12'!C7</f>
        <v>11607</v>
      </c>
      <c r="D9" s="59">
        <f>'13'!C7</f>
        <v>4109</v>
      </c>
      <c r="E9" s="18"/>
      <c r="F9" s="18"/>
    </row>
    <row r="10" spans="1:6" s="3" customFormat="1" ht="52.5" customHeight="1" x14ac:dyDescent="0.25">
      <c r="A10" s="12" t="s">
        <v>27</v>
      </c>
      <c r="B10" s="67">
        <f t="shared" si="0"/>
        <v>6243</v>
      </c>
      <c r="C10" s="59">
        <f>'12'!D7</f>
        <v>4153</v>
      </c>
      <c r="D10" s="59">
        <f>'13'!D7</f>
        <v>2090</v>
      </c>
      <c r="E10" s="18"/>
      <c r="F10" s="18"/>
    </row>
    <row r="11" spans="1:6" s="3" customFormat="1" ht="31.5" customHeight="1" x14ac:dyDescent="0.25">
      <c r="A11" s="13" t="s">
        <v>28</v>
      </c>
      <c r="B11" s="67">
        <f t="shared" si="0"/>
        <v>602</v>
      </c>
      <c r="C11" s="59">
        <f>'12'!F7</f>
        <v>402</v>
      </c>
      <c r="D11" s="59">
        <f>'13'!F7</f>
        <v>200</v>
      </c>
      <c r="E11" s="18"/>
      <c r="F11" s="18"/>
    </row>
    <row r="12" spans="1:6" s="3" customFormat="1" ht="45.75" customHeight="1" x14ac:dyDescent="0.25">
      <c r="A12" s="13" t="s">
        <v>15</v>
      </c>
      <c r="B12" s="67">
        <f t="shared" si="0"/>
        <v>396</v>
      </c>
      <c r="C12" s="59">
        <f>'12'!G7</f>
        <v>280</v>
      </c>
      <c r="D12" s="59">
        <f>'13'!G7</f>
        <v>116</v>
      </c>
      <c r="E12" s="18"/>
      <c r="F12" s="18"/>
    </row>
    <row r="13" spans="1:6" s="3" customFormat="1" ht="55.5" customHeight="1" x14ac:dyDescent="0.25">
      <c r="A13" s="13" t="s">
        <v>29</v>
      </c>
      <c r="B13" s="67">
        <f t="shared" si="0"/>
        <v>13324</v>
      </c>
      <c r="C13" s="59">
        <f>'12'!H7</f>
        <v>9888</v>
      </c>
      <c r="D13" s="59">
        <f>'13'!H7</f>
        <v>3436</v>
      </c>
      <c r="E13" s="18"/>
      <c r="F13" s="18"/>
    </row>
    <row r="14" spans="1:6" s="3" customFormat="1" ht="12.75" customHeight="1" x14ac:dyDescent="0.25">
      <c r="A14" s="103" t="s">
        <v>75</v>
      </c>
      <c r="B14" s="104"/>
      <c r="C14" s="104"/>
      <c r="D14" s="104"/>
      <c r="E14" s="18"/>
      <c r="F14" s="18"/>
    </row>
    <row r="15" spans="1:6" s="3" customFormat="1" ht="18" customHeight="1" x14ac:dyDescent="0.25">
      <c r="A15" s="105"/>
      <c r="B15" s="106"/>
      <c r="C15" s="106"/>
      <c r="D15" s="106"/>
      <c r="E15" s="18"/>
      <c r="F15" s="18"/>
    </row>
    <row r="16" spans="1:6" s="3" customFormat="1" ht="20.25" customHeight="1" x14ac:dyDescent="0.25">
      <c r="A16" s="101" t="s">
        <v>0</v>
      </c>
      <c r="B16" s="101" t="s">
        <v>46</v>
      </c>
      <c r="C16" s="130" t="s">
        <v>45</v>
      </c>
      <c r="D16" s="131" t="s">
        <v>34</v>
      </c>
      <c r="E16" s="18"/>
      <c r="F16" s="18"/>
    </row>
    <row r="17" spans="1:6" ht="35.25" customHeight="1" x14ac:dyDescent="0.3">
      <c r="A17" s="102"/>
      <c r="B17" s="129"/>
      <c r="C17" s="81" t="s">
        <v>43</v>
      </c>
      <c r="D17" s="81" t="s">
        <v>44</v>
      </c>
      <c r="E17" s="19"/>
      <c r="F17" s="19"/>
    </row>
    <row r="18" spans="1:6" ht="24" customHeight="1" x14ac:dyDescent="0.3">
      <c r="A18" s="9" t="s">
        <v>25</v>
      </c>
      <c r="B18" s="67">
        <f t="shared" ref="B18:B20" si="1">C18+D18</f>
        <v>4388</v>
      </c>
      <c r="C18" s="60">
        <f>'12'!I7</f>
        <v>3395</v>
      </c>
      <c r="D18" s="55">
        <f>'13'!I7</f>
        <v>993</v>
      </c>
      <c r="E18" s="19"/>
      <c r="F18" s="19"/>
    </row>
    <row r="19" spans="1:6" ht="25.5" customHeight="1" x14ac:dyDescent="0.3">
      <c r="A19" s="1" t="s">
        <v>26</v>
      </c>
      <c r="B19" s="67">
        <f t="shared" si="1"/>
        <v>3843</v>
      </c>
      <c r="C19" s="60">
        <f>'12'!J7</f>
        <v>3070</v>
      </c>
      <c r="D19" s="55">
        <f>'13'!J7</f>
        <v>773</v>
      </c>
      <c r="E19" s="19"/>
      <c r="F19" s="19"/>
    </row>
    <row r="20" spans="1:6" ht="41.25" customHeight="1" x14ac:dyDescent="0.3">
      <c r="A20" s="1" t="s">
        <v>30</v>
      </c>
      <c r="B20" s="67">
        <f t="shared" si="1"/>
        <v>1386</v>
      </c>
      <c r="C20" s="60">
        <f>'12'!K7</f>
        <v>1125</v>
      </c>
      <c r="D20" s="55">
        <f>'13'!K7</f>
        <v>261</v>
      </c>
      <c r="E20" s="19"/>
      <c r="F20" s="19"/>
    </row>
    <row r="21" spans="1:6" ht="20.25" x14ac:dyDescent="0.3">
      <c r="C21" s="16"/>
      <c r="E21" s="19"/>
      <c r="F21" s="19"/>
    </row>
  </sheetData>
  <mergeCells count="12">
    <mergeCell ref="A14:D15"/>
    <mergeCell ref="A16:A17"/>
    <mergeCell ref="B16:B17"/>
    <mergeCell ref="C16:D16"/>
    <mergeCell ref="A1:D1"/>
    <mergeCell ref="A2:D2"/>
    <mergeCell ref="A4:A6"/>
    <mergeCell ref="C5:C6"/>
    <mergeCell ref="D5:D6"/>
    <mergeCell ref="C4:D4"/>
    <mergeCell ref="B4:B6"/>
    <mergeCell ref="A3:D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68"/>
  <sheetViews>
    <sheetView zoomScale="75" zoomScaleNormal="75" zoomScaleSheetLayoutView="87" workbookViewId="0">
      <pane xSplit="1" ySplit="6" topLeftCell="B7" activePane="bottomRight" state="frozen"/>
      <selection activeCell="E12" sqref="E12"/>
      <selection pane="topRight" activeCell="E12" sqref="E12"/>
      <selection pane="bottomLeft" activeCell="E12" sqref="E12"/>
      <selection pane="bottomRight" activeCell="A2" sqref="A2"/>
    </sheetView>
  </sheetViews>
  <sheetFormatPr defaultRowHeight="14.25" x14ac:dyDescent="0.2"/>
  <cols>
    <col min="1" max="1" width="29.140625" style="37" customWidth="1"/>
    <col min="2" max="2" width="9.85546875" style="37" customWidth="1"/>
    <col min="3" max="3" width="10.85546875" style="37" customWidth="1"/>
    <col min="4" max="4" width="13" style="37" customWidth="1"/>
    <col min="5" max="5" width="11.42578125" style="37" customWidth="1"/>
    <col min="6" max="6" width="9" style="37" customWidth="1"/>
    <col min="7" max="7" width="12.5703125" style="37" customWidth="1"/>
    <col min="8" max="8" width="11.85546875" style="37" customWidth="1"/>
    <col min="9" max="9" width="11" style="37" customWidth="1"/>
    <col min="10" max="10" width="11.28515625" style="37" customWidth="1"/>
    <col min="11" max="11" width="10.42578125" style="37" customWidth="1"/>
    <col min="12" max="16384" width="9.140625" style="37"/>
  </cols>
  <sheetData>
    <row r="1" spans="1:15" s="22" customFormat="1" ht="45" customHeight="1" x14ac:dyDescent="0.25">
      <c r="A1" s="136" t="s">
        <v>76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5" s="25" customFormat="1" ht="14.25" customHeight="1" x14ac:dyDescent="0.25">
      <c r="A2" s="23"/>
      <c r="B2" s="23"/>
      <c r="C2" s="23"/>
      <c r="D2" s="23"/>
      <c r="E2" s="23"/>
      <c r="F2" s="23"/>
      <c r="G2" s="23"/>
      <c r="H2" s="24"/>
      <c r="I2" s="24"/>
      <c r="J2" s="64"/>
      <c r="K2" s="65"/>
    </row>
    <row r="3" spans="1:15" s="26" customFormat="1" ht="67.5" customHeight="1" x14ac:dyDescent="0.25">
      <c r="A3" s="112"/>
      <c r="B3" s="137" t="s">
        <v>35</v>
      </c>
      <c r="C3" s="137" t="s">
        <v>36</v>
      </c>
      <c r="D3" s="137" t="s">
        <v>33</v>
      </c>
      <c r="E3" s="137" t="s">
        <v>37</v>
      </c>
      <c r="F3" s="137" t="s">
        <v>50</v>
      </c>
      <c r="G3" s="137" t="s">
        <v>39</v>
      </c>
      <c r="H3" s="137" t="s">
        <v>49</v>
      </c>
      <c r="I3" s="137" t="s">
        <v>40</v>
      </c>
      <c r="J3" s="138" t="s">
        <v>41</v>
      </c>
      <c r="K3" s="137" t="s">
        <v>10</v>
      </c>
    </row>
    <row r="4" spans="1:15" s="27" customFormat="1" ht="19.5" customHeight="1" x14ac:dyDescent="0.25">
      <c r="A4" s="112"/>
      <c r="B4" s="137"/>
      <c r="C4" s="137"/>
      <c r="D4" s="137"/>
      <c r="E4" s="137"/>
      <c r="F4" s="137"/>
      <c r="G4" s="137"/>
      <c r="H4" s="137"/>
      <c r="I4" s="137"/>
      <c r="J4" s="138"/>
      <c r="K4" s="137"/>
    </row>
    <row r="5" spans="1:15" s="27" customFormat="1" ht="6" customHeight="1" x14ac:dyDescent="0.25">
      <c r="A5" s="112"/>
      <c r="B5" s="137"/>
      <c r="C5" s="137"/>
      <c r="D5" s="137"/>
      <c r="E5" s="137"/>
      <c r="F5" s="137"/>
      <c r="G5" s="137"/>
      <c r="H5" s="137"/>
      <c r="I5" s="137"/>
      <c r="J5" s="138"/>
      <c r="K5" s="137"/>
    </row>
    <row r="6" spans="1:15" s="44" customFormat="1" ht="11.25" customHeight="1" x14ac:dyDescent="0.2">
      <c r="A6" s="42" t="s">
        <v>3</v>
      </c>
      <c r="B6" s="43">
        <v>1</v>
      </c>
      <c r="C6" s="43">
        <v>2</v>
      </c>
      <c r="D6" s="74">
        <v>3</v>
      </c>
      <c r="E6" s="74">
        <v>4</v>
      </c>
      <c r="F6" s="74">
        <v>5</v>
      </c>
      <c r="G6" s="74">
        <v>6</v>
      </c>
      <c r="H6" s="74">
        <v>7</v>
      </c>
      <c r="I6" s="74">
        <v>8</v>
      </c>
      <c r="J6" s="74">
        <v>9</v>
      </c>
      <c r="K6" s="74">
        <v>10</v>
      </c>
    </row>
    <row r="7" spans="1:15" s="30" customFormat="1" ht="18" customHeight="1" x14ac:dyDescent="0.25">
      <c r="A7" s="50" t="s">
        <v>21</v>
      </c>
      <c r="B7" s="28">
        <f t="shared" ref="B7:K7" si="0">SUM(B8:B12)</f>
        <v>13225</v>
      </c>
      <c r="C7" s="28">
        <f t="shared" si="0"/>
        <v>11607</v>
      </c>
      <c r="D7" s="28">
        <f t="shared" si="0"/>
        <v>4153</v>
      </c>
      <c r="E7" s="69">
        <f t="shared" si="0"/>
        <v>3348</v>
      </c>
      <c r="F7" s="28">
        <f t="shared" si="0"/>
        <v>402</v>
      </c>
      <c r="G7" s="28">
        <f t="shared" si="0"/>
        <v>280</v>
      </c>
      <c r="H7" s="28">
        <f t="shared" si="0"/>
        <v>9888</v>
      </c>
      <c r="I7" s="28">
        <f t="shared" si="0"/>
        <v>3395</v>
      </c>
      <c r="J7" s="28">
        <f t="shared" si="0"/>
        <v>3070</v>
      </c>
      <c r="K7" s="28">
        <f t="shared" si="0"/>
        <v>1125</v>
      </c>
      <c r="L7" s="29"/>
      <c r="O7" s="33"/>
    </row>
    <row r="8" spans="1:15" s="33" customFormat="1" ht="18" customHeight="1" x14ac:dyDescent="0.25">
      <c r="A8" s="94" t="s">
        <v>60</v>
      </c>
      <c r="B8" s="31">
        <f>[18]Шаблон!$M8+[18]Шаблон!$K8-[18]Шаблон!$L8+[15]Матриця!$J12</f>
        <v>1463</v>
      </c>
      <c r="C8" s="31">
        <f>[15]Матриця!$J12</f>
        <v>1353</v>
      </c>
      <c r="D8" s="31">
        <f>[15]Матриця!$AE12+[18]Шаблон!$D8</f>
        <v>428</v>
      </c>
      <c r="E8" s="66">
        <f>[15]Матриця!$AE12</f>
        <v>360</v>
      </c>
      <c r="F8" s="31">
        <f>[19]Шаблон!$J9</f>
        <v>43</v>
      </c>
      <c r="G8" s="31">
        <f>[19]Шаблон!$K9+[19]Шаблон!$L9+[18]Шаблон!$G8</f>
        <v>73</v>
      </c>
      <c r="H8" s="46">
        <f>'[8]1'!I11</f>
        <v>1178</v>
      </c>
      <c r="I8" s="46">
        <f>[18]Шаблон!$M8+[15]Матриця!$AN12</f>
        <v>394</v>
      </c>
      <c r="J8" s="46">
        <f>[15]Матриця!$AN12</f>
        <v>379</v>
      </c>
      <c r="K8" s="46">
        <f>[19]Шаблон!$T9</f>
        <v>107</v>
      </c>
      <c r="L8" s="29"/>
      <c r="M8" s="32"/>
    </row>
    <row r="9" spans="1:15" s="34" customFormat="1" ht="18" customHeight="1" x14ac:dyDescent="0.25">
      <c r="A9" s="94" t="s">
        <v>61</v>
      </c>
      <c r="B9" s="80">
        <f>[18]Шаблон!$M9+[18]Шаблон!$K9-[18]Шаблон!$L9+[15]Матриця!$J13</f>
        <v>984</v>
      </c>
      <c r="C9" s="80">
        <f>[15]Матриця!$J13</f>
        <v>880</v>
      </c>
      <c r="D9" s="80">
        <f>[15]Матриця!$AE13+[18]Шаблон!$D9</f>
        <v>265</v>
      </c>
      <c r="E9" s="66">
        <f>[15]Матриця!$AE13</f>
        <v>220</v>
      </c>
      <c r="F9" s="80">
        <f>[19]Шаблон!$J10</f>
        <v>5</v>
      </c>
      <c r="G9" s="80">
        <f>[19]Шаблон!$K10+[19]Шаблон!$L10+[18]Шаблон!$G9</f>
        <v>87</v>
      </c>
      <c r="H9" s="46">
        <f>'[8]1'!I12</f>
        <v>637</v>
      </c>
      <c r="I9" s="46">
        <f>[18]Шаблон!$M9+[15]Матриця!$AN13</f>
        <v>340</v>
      </c>
      <c r="J9" s="46">
        <f>[15]Матриця!$AN13</f>
        <v>299</v>
      </c>
      <c r="K9" s="46">
        <f>[19]Шаблон!$T10</f>
        <v>83</v>
      </c>
      <c r="L9" s="29"/>
      <c r="M9" s="32"/>
    </row>
    <row r="10" spans="1:15" s="33" customFormat="1" ht="18" customHeight="1" x14ac:dyDescent="0.25">
      <c r="A10" s="94" t="s">
        <v>62</v>
      </c>
      <c r="B10" s="80">
        <f>[18]Шаблон!$M10+[18]Шаблон!$K10-[18]Шаблон!$L10+[15]Матриця!$J14</f>
        <v>5487</v>
      </c>
      <c r="C10" s="80">
        <f>[15]Матриця!$J14</f>
        <v>4593</v>
      </c>
      <c r="D10" s="80">
        <f>[15]Матриця!$AE14+[18]Шаблон!$D10</f>
        <v>1713</v>
      </c>
      <c r="E10" s="66">
        <f>[15]Матриця!$AE14</f>
        <v>1348</v>
      </c>
      <c r="F10" s="80">
        <f>[19]Шаблон!$J11</f>
        <v>155</v>
      </c>
      <c r="G10" s="80">
        <f>[19]Шаблон!$K11+[19]Шаблон!$L11+[18]Шаблон!$G10</f>
        <v>12</v>
      </c>
      <c r="H10" s="46">
        <f>'[8]1'!I13</f>
        <v>4077</v>
      </c>
      <c r="I10" s="46">
        <f>[18]Шаблон!$M10+[15]Матриця!$AN14</f>
        <v>1398</v>
      </c>
      <c r="J10" s="46">
        <f>[15]Матриця!$AN14</f>
        <v>1194</v>
      </c>
      <c r="K10" s="46">
        <f>[19]Шаблон!$T11</f>
        <v>419</v>
      </c>
      <c r="L10" s="29"/>
      <c r="M10" s="32"/>
    </row>
    <row r="11" spans="1:15" s="33" customFormat="1" ht="18" customHeight="1" x14ac:dyDescent="0.25">
      <c r="A11" s="94" t="s">
        <v>63</v>
      </c>
      <c r="B11" s="80">
        <f>[18]Шаблон!$M11+[18]Шаблон!$K11-[18]Шаблон!$L11+[15]Матриця!$J15</f>
        <v>2904</v>
      </c>
      <c r="C11" s="80">
        <f>[15]Матриця!$J15</f>
        <v>2663</v>
      </c>
      <c r="D11" s="80">
        <f>[15]Матриця!$AE15+[18]Шаблон!$D11</f>
        <v>888</v>
      </c>
      <c r="E11" s="66">
        <f>[15]Матриця!$AE15</f>
        <v>736</v>
      </c>
      <c r="F11" s="80">
        <f>[19]Шаблон!$J12</f>
        <v>136</v>
      </c>
      <c r="G11" s="80">
        <f>[19]Шаблон!$K12+[19]Шаблон!$L12+[18]Шаблон!$G11</f>
        <v>54</v>
      </c>
      <c r="H11" s="46">
        <f>'[8]1'!I14</f>
        <v>2290</v>
      </c>
      <c r="I11" s="46">
        <f>[18]Шаблон!$M11+[15]Матриця!$AN15</f>
        <v>699</v>
      </c>
      <c r="J11" s="46">
        <f>[15]Матриця!$AN15</f>
        <v>652</v>
      </c>
      <c r="K11" s="46">
        <f>[19]Шаблон!$T12</f>
        <v>314</v>
      </c>
      <c r="L11" s="29"/>
      <c r="M11" s="32"/>
    </row>
    <row r="12" spans="1:15" s="33" customFormat="1" ht="18" customHeight="1" x14ac:dyDescent="0.25">
      <c r="A12" s="94" t="s">
        <v>64</v>
      </c>
      <c r="B12" s="80">
        <f>[18]Шаблон!$M12+[18]Шаблон!$K12-[18]Шаблон!$L12+[15]Матриця!$J16</f>
        <v>2387</v>
      </c>
      <c r="C12" s="80">
        <f>[15]Матриця!$J16</f>
        <v>2118</v>
      </c>
      <c r="D12" s="80">
        <f>[15]Матриця!$AE16+[18]Шаблон!$D12</f>
        <v>859</v>
      </c>
      <c r="E12" s="66">
        <f>[15]Матриця!$AE16</f>
        <v>684</v>
      </c>
      <c r="F12" s="80">
        <f>[19]Шаблон!$J13</f>
        <v>63</v>
      </c>
      <c r="G12" s="80">
        <f>[19]Шаблон!$K13+[19]Шаблон!$L13+[18]Шаблон!$G12</f>
        <v>54</v>
      </c>
      <c r="H12" s="46">
        <f>'[8]1'!I15</f>
        <v>1706</v>
      </c>
      <c r="I12" s="46">
        <f>[18]Шаблон!$M12+[15]Матриця!$AN16</f>
        <v>564</v>
      </c>
      <c r="J12" s="46">
        <f>[15]Матриця!$AN16</f>
        <v>546</v>
      </c>
      <c r="K12" s="46">
        <f>[19]Шаблон!$T13</f>
        <v>202</v>
      </c>
      <c r="L12" s="29"/>
      <c r="M12" s="32"/>
    </row>
    <row r="13" spans="1:15" x14ac:dyDescent="0.2">
      <c r="A13" s="35"/>
      <c r="B13" s="35"/>
      <c r="C13" s="35"/>
      <c r="D13" s="35"/>
      <c r="E13" s="35"/>
      <c r="F13" s="38"/>
      <c r="G13" s="38"/>
      <c r="H13" s="38"/>
      <c r="I13" s="38"/>
      <c r="J13" s="38"/>
    </row>
    <row r="14" spans="1:15" x14ac:dyDescent="0.2">
      <c r="A14" s="39"/>
      <c r="B14" s="39"/>
      <c r="C14" s="39"/>
      <c r="D14" s="39"/>
      <c r="E14" s="39"/>
      <c r="F14" s="40"/>
      <c r="G14" s="40"/>
      <c r="H14" s="40"/>
      <c r="I14" s="40"/>
      <c r="J14" s="40"/>
    </row>
    <row r="15" spans="1:15" x14ac:dyDescent="0.2">
      <c r="A15" s="39"/>
      <c r="B15" s="39"/>
      <c r="C15" s="39"/>
      <c r="D15" s="39"/>
      <c r="E15" s="39"/>
      <c r="F15" s="40"/>
      <c r="G15" s="40"/>
      <c r="H15" s="40"/>
      <c r="I15" s="40"/>
      <c r="J15" s="40"/>
    </row>
    <row r="16" spans="1:15" x14ac:dyDescent="0.2">
      <c r="A16" s="39"/>
      <c r="B16" s="39"/>
      <c r="C16" s="39"/>
      <c r="D16" s="39"/>
      <c r="E16" s="39"/>
      <c r="F16" s="40"/>
      <c r="G16" s="40"/>
      <c r="H16" s="40"/>
      <c r="I16" s="40"/>
      <c r="J16" s="40"/>
    </row>
    <row r="17" spans="6:10" x14ac:dyDescent="0.2">
      <c r="F17" s="40"/>
      <c r="G17" s="40"/>
      <c r="H17" s="40"/>
      <c r="I17" s="40"/>
      <c r="J17" s="40"/>
    </row>
    <row r="18" spans="6:10" x14ac:dyDescent="0.2">
      <c r="F18" s="40"/>
      <c r="G18" s="40"/>
      <c r="H18" s="40"/>
      <c r="I18" s="40"/>
      <c r="J18" s="40"/>
    </row>
    <row r="19" spans="6:10" x14ac:dyDescent="0.2">
      <c r="F19" s="40"/>
      <c r="G19" s="40"/>
      <c r="H19" s="40"/>
      <c r="I19" s="40"/>
      <c r="J19" s="40"/>
    </row>
    <row r="20" spans="6:10" x14ac:dyDescent="0.2">
      <c r="F20" s="40"/>
      <c r="G20" s="40"/>
      <c r="H20" s="40"/>
      <c r="I20" s="40"/>
      <c r="J20" s="40"/>
    </row>
    <row r="21" spans="6:10" x14ac:dyDescent="0.2">
      <c r="F21" s="40"/>
      <c r="G21" s="40"/>
      <c r="H21" s="40"/>
      <c r="I21" s="40"/>
      <c r="J21" s="40"/>
    </row>
    <row r="22" spans="6:10" x14ac:dyDescent="0.2">
      <c r="F22" s="40"/>
      <c r="G22" s="40"/>
      <c r="H22" s="40"/>
      <c r="I22" s="40"/>
      <c r="J22" s="40"/>
    </row>
    <row r="23" spans="6:10" x14ac:dyDescent="0.2">
      <c r="F23" s="40"/>
      <c r="G23" s="40"/>
      <c r="H23" s="40"/>
      <c r="I23" s="40"/>
      <c r="J23" s="40"/>
    </row>
    <row r="24" spans="6:10" x14ac:dyDescent="0.2">
      <c r="F24" s="40"/>
      <c r="G24" s="40"/>
      <c r="H24" s="40"/>
      <c r="I24" s="40"/>
      <c r="J24" s="40"/>
    </row>
    <row r="25" spans="6:10" x14ac:dyDescent="0.2">
      <c r="F25" s="40"/>
      <c r="G25" s="40"/>
      <c r="H25" s="40"/>
      <c r="I25" s="40"/>
      <c r="J25" s="40"/>
    </row>
    <row r="26" spans="6:10" x14ac:dyDescent="0.2">
      <c r="F26" s="40"/>
      <c r="G26" s="40"/>
      <c r="H26" s="40"/>
      <c r="I26" s="40"/>
      <c r="J26" s="40"/>
    </row>
    <row r="27" spans="6:10" x14ac:dyDescent="0.2">
      <c r="F27" s="40"/>
      <c r="G27" s="40"/>
      <c r="H27" s="40"/>
      <c r="I27" s="40"/>
      <c r="J27" s="40"/>
    </row>
    <row r="28" spans="6:10" x14ac:dyDescent="0.2">
      <c r="F28" s="40"/>
      <c r="G28" s="40"/>
      <c r="H28" s="40"/>
      <c r="I28" s="40"/>
      <c r="J28" s="40"/>
    </row>
    <row r="29" spans="6:10" x14ac:dyDescent="0.2">
      <c r="F29" s="40"/>
      <c r="G29" s="40"/>
      <c r="H29" s="40"/>
      <c r="I29" s="40"/>
      <c r="J29" s="40"/>
    </row>
    <row r="30" spans="6:10" x14ac:dyDescent="0.2">
      <c r="F30" s="40"/>
      <c r="G30" s="40"/>
      <c r="H30" s="40"/>
      <c r="I30" s="40"/>
      <c r="J30" s="40"/>
    </row>
    <row r="31" spans="6:10" x14ac:dyDescent="0.2">
      <c r="F31" s="40"/>
      <c r="G31" s="40"/>
      <c r="H31" s="40"/>
      <c r="I31" s="40"/>
      <c r="J31" s="40"/>
    </row>
    <row r="32" spans="6:10" x14ac:dyDescent="0.2">
      <c r="F32" s="40"/>
      <c r="G32" s="40"/>
      <c r="H32" s="40"/>
      <c r="I32" s="40"/>
      <c r="J32" s="40"/>
    </row>
    <row r="33" spans="6:10" x14ac:dyDescent="0.2">
      <c r="F33" s="40"/>
      <c r="G33" s="40"/>
      <c r="H33" s="40"/>
      <c r="I33" s="40"/>
      <c r="J33" s="40"/>
    </row>
    <row r="34" spans="6:10" x14ac:dyDescent="0.2">
      <c r="F34" s="40"/>
      <c r="G34" s="40"/>
      <c r="H34" s="40"/>
      <c r="I34" s="40"/>
      <c r="J34" s="40"/>
    </row>
    <row r="35" spans="6:10" x14ac:dyDescent="0.2">
      <c r="F35" s="40"/>
      <c r="G35" s="40"/>
      <c r="H35" s="40"/>
      <c r="I35" s="40"/>
      <c r="J35" s="40"/>
    </row>
    <row r="36" spans="6:10" x14ac:dyDescent="0.2">
      <c r="F36" s="40"/>
      <c r="G36" s="40"/>
      <c r="H36" s="40"/>
      <c r="I36" s="40"/>
      <c r="J36" s="40"/>
    </row>
    <row r="37" spans="6:10" x14ac:dyDescent="0.2">
      <c r="F37" s="40"/>
      <c r="G37" s="40"/>
      <c r="H37" s="40"/>
      <c r="I37" s="40"/>
      <c r="J37" s="40"/>
    </row>
    <row r="38" spans="6:10" x14ac:dyDescent="0.2">
      <c r="F38" s="40"/>
      <c r="G38" s="40"/>
      <c r="H38" s="40"/>
      <c r="I38" s="40"/>
      <c r="J38" s="40"/>
    </row>
    <row r="39" spans="6:10" x14ac:dyDescent="0.2">
      <c r="F39" s="40"/>
      <c r="G39" s="40"/>
      <c r="H39" s="40"/>
      <c r="I39" s="40"/>
      <c r="J39" s="40"/>
    </row>
    <row r="40" spans="6:10" x14ac:dyDescent="0.2">
      <c r="F40" s="40"/>
      <c r="G40" s="40"/>
      <c r="H40" s="40"/>
      <c r="I40" s="40"/>
      <c r="J40" s="40"/>
    </row>
    <row r="41" spans="6:10" x14ac:dyDescent="0.2">
      <c r="F41" s="40"/>
      <c r="G41" s="40"/>
      <c r="H41" s="40"/>
      <c r="I41" s="40"/>
      <c r="J41" s="40"/>
    </row>
    <row r="42" spans="6:10" x14ac:dyDescent="0.2">
      <c r="F42" s="40"/>
      <c r="G42" s="40"/>
      <c r="H42" s="40"/>
      <c r="I42" s="40"/>
      <c r="J42" s="40"/>
    </row>
    <row r="43" spans="6:10" x14ac:dyDescent="0.2">
      <c r="F43" s="40"/>
      <c r="G43" s="40"/>
      <c r="H43" s="40"/>
      <c r="I43" s="40"/>
      <c r="J43" s="40"/>
    </row>
    <row r="44" spans="6:10" x14ac:dyDescent="0.2">
      <c r="F44" s="40"/>
      <c r="G44" s="40"/>
      <c r="H44" s="40"/>
      <c r="I44" s="40"/>
      <c r="J44" s="40"/>
    </row>
    <row r="45" spans="6:10" x14ac:dyDescent="0.2">
      <c r="F45" s="40"/>
      <c r="G45" s="40"/>
      <c r="H45" s="40"/>
      <c r="I45" s="40"/>
      <c r="J45" s="40"/>
    </row>
    <row r="46" spans="6:10" x14ac:dyDescent="0.2">
      <c r="F46" s="40"/>
      <c r="G46" s="40"/>
      <c r="H46" s="40"/>
      <c r="I46" s="40"/>
      <c r="J46" s="40"/>
    </row>
    <row r="47" spans="6:10" x14ac:dyDescent="0.2">
      <c r="F47" s="40"/>
      <c r="G47" s="40"/>
      <c r="H47" s="40"/>
      <c r="I47" s="40"/>
      <c r="J47" s="40"/>
    </row>
    <row r="48" spans="6:10" x14ac:dyDescent="0.2">
      <c r="F48" s="40"/>
      <c r="G48" s="40"/>
      <c r="H48" s="40"/>
      <c r="I48" s="40"/>
      <c r="J48" s="40"/>
    </row>
    <row r="49" spans="6:10" x14ac:dyDescent="0.2">
      <c r="F49" s="40"/>
      <c r="G49" s="40"/>
      <c r="H49" s="40"/>
      <c r="I49" s="40"/>
      <c r="J49" s="40"/>
    </row>
    <row r="50" spans="6:10" x14ac:dyDescent="0.2">
      <c r="F50" s="40"/>
      <c r="G50" s="40"/>
      <c r="H50" s="40"/>
      <c r="I50" s="40"/>
      <c r="J50" s="40"/>
    </row>
    <row r="51" spans="6:10" x14ac:dyDescent="0.2">
      <c r="F51" s="40"/>
      <c r="G51" s="40"/>
      <c r="H51" s="40"/>
      <c r="I51" s="40"/>
      <c r="J51" s="40"/>
    </row>
    <row r="52" spans="6:10" x14ac:dyDescent="0.2">
      <c r="F52" s="40"/>
      <c r="G52" s="40"/>
      <c r="H52" s="40"/>
      <c r="I52" s="40"/>
      <c r="J52" s="40"/>
    </row>
    <row r="53" spans="6:10" x14ac:dyDescent="0.2">
      <c r="F53" s="40"/>
      <c r="G53" s="40"/>
      <c r="H53" s="40"/>
      <c r="I53" s="40"/>
      <c r="J53" s="40"/>
    </row>
    <row r="54" spans="6:10" x14ac:dyDescent="0.2">
      <c r="F54" s="40"/>
      <c r="G54" s="40"/>
      <c r="H54" s="40"/>
      <c r="I54" s="40"/>
      <c r="J54" s="40"/>
    </row>
    <row r="55" spans="6:10" x14ac:dyDescent="0.2">
      <c r="F55" s="40"/>
      <c r="G55" s="40"/>
      <c r="H55" s="40"/>
      <c r="I55" s="40"/>
      <c r="J55" s="40"/>
    </row>
    <row r="56" spans="6:10" x14ac:dyDescent="0.2">
      <c r="F56" s="40"/>
      <c r="G56" s="40"/>
      <c r="H56" s="40"/>
      <c r="I56" s="40"/>
      <c r="J56" s="40"/>
    </row>
    <row r="57" spans="6:10" x14ac:dyDescent="0.2">
      <c r="F57" s="40"/>
      <c r="G57" s="40"/>
      <c r="H57" s="40"/>
      <c r="I57" s="40"/>
      <c r="J57" s="40"/>
    </row>
    <row r="58" spans="6:10" x14ac:dyDescent="0.2">
      <c r="F58" s="40"/>
      <c r="G58" s="40"/>
      <c r="H58" s="40"/>
      <c r="I58" s="40"/>
      <c r="J58" s="40"/>
    </row>
    <row r="59" spans="6:10" x14ac:dyDescent="0.2">
      <c r="F59" s="40"/>
      <c r="G59" s="40"/>
      <c r="H59" s="40"/>
      <c r="I59" s="40"/>
      <c r="J59" s="40"/>
    </row>
    <row r="60" spans="6:10" x14ac:dyDescent="0.2">
      <c r="F60" s="40"/>
      <c r="G60" s="40"/>
      <c r="H60" s="40"/>
      <c r="I60" s="40"/>
      <c r="J60" s="40"/>
    </row>
    <row r="61" spans="6:10" x14ac:dyDescent="0.2">
      <c r="F61" s="40"/>
      <c r="G61" s="40"/>
      <c r="H61" s="40"/>
      <c r="I61" s="40"/>
      <c r="J61" s="40"/>
    </row>
    <row r="62" spans="6:10" x14ac:dyDescent="0.2">
      <c r="F62" s="40"/>
      <c r="G62" s="40"/>
      <c r="H62" s="40"/>
      <c r="I62" s="40"/>
      <c r="J62" s="40"/>
    </row>
    <row r="63" spans="6:10" x14ac:dyDescent="0.2">
      <c r="F63" s="40"/>
      <c r="G63" s="40"/>
      <c r="H63" s="40"/>
      <c r="I63" s="40"/>
      <c r="J63" s="40"/>
    </row>
    <row r="64" spans="6:10" x14ac:dyDescent="0.2">
      <c r="F64" s="40"/>
      <c r="G64" s="40"/>
      <c r="H64" s="40"/>
      <c r="I64" s="40"/>
      <c r="J64" s="40"/>
    </row>
    <row r="65" spans="6:10" x14ac:dyDescent="0.2">
      <c r="F65" s="40"/>
      <c r="G65" s="40"/>
      <c r="H65" s="40"/>
      <c r="I65" s="40"/>
      <c r="J65" s="40"/>
    </row>
    <row r="66" spans="6:10" x14ac:dyDescent="0.2">
      <c r="F66" s="40"/>
      <c r="G66" s="40"/>
      <c r="H66" s="40"/>
      <c r="I66" s="40"/>
      <c r="J66" s="40"/>
    </row>
    <row r="67" spans="6:10" x14ac:dyDescent="0.2">
      <c r="F67" s="40"/>
      <c r="G67" s="40"/>
      <c r="H67" s="40"/>
      <c r="I67" s="40"/>
      <c r="J67" s="40"/>
    </row>
    <row r="68" spans="6:10" x14ac:dyDescent="0.2">
      <c r="F68" s="40"/>
      <c r="G68" s="40"/>
      <c r="H68" s="40"/>
      <c r="I68" s="40"/>
      <c r="J68" s="40"/>
    </row>
  </sheetData>
  <mergeCells count="12">
    <mergeCell ref="A1:K1"/>
    <mergeCell ref="B3:B5"/>
    <mergeCell ref="C3:C5"/>
    <mergeCell ref="D3:D5"/>
    <mergeCell ref="E3:E5"/>
    <mergeCell ref="F3:F5"/>
    <mergeCell ref="G3:G5"/>
    <mergeCell ref="H3:H5"/>
    <mergeCell ref="J3:J5"/>
    <mergeCell ref="K3:K5"/>
    <mergeCell ref="I3:I5"/>
    <mergeCell ref="A3:A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67"/>
  <sheetViews>
    <sheetView zoomScale="75" zoomScaleNormal="75" zoomScaleSheetLayoutView="87" workbookViewId="0">
      <pane xSplit="1" ySplit="6" topLeftCell="B7" activePane="bottomRight" state="frozen"/>
      <selection activeCell="E12" sqref="E12"/>
      <selection pane="topRight" activeCell="E12" sqref="E12"/>
      <selection pane="bottomLeft" activeCell="E12" sqref="E12"/>
      <selection pane="bottomRight" activeCell="A2" sqref="A2"/>
    </sheetView>
  </sheetViews>
  <sheetFormatPr defaultRowHeight="14.25" x14ac:dyDescent="0.2"/>
  <cols>
    <col min="1" max="1" width="28.7109375" style="37" customWidth="1"/>
    <col min="2" max="2" width="10" style="37" customWidth="1"/>
    <col min="3" max="3" width="11" style="37" customWidth="1"/>
    <col min="4" max="4" width="12" style="37" customWidth="1"/>
    <col min="5" max="5" width="10.5703125" style="72" customWidth="1"/>
    <col min="6" max="6" width="10" style="37" customWidth="1"/>
    <col min="7" max="7" width="11.7109375" style="37" customWidth="1"/>
    <col min="8" max="8" width="12.7109375" style="37" customWidth="1"/>
    <col min="9" max="9" width="11" style="37" customWidth="1"/>
    <col min="10" max="10" width="11.7109375" style="37" customWidth="1"/>
    <col min="11" max="11" width="11.28515625" style="37" customWidth="1"/>
    <col min="12" max="16384" width="9.140625" style="37"/>
  </cols>
  <sheetData>
    <row r="1" spans="1:15" s="22" customFormat="1" ht="48" customHeight="1" x14ac:dyDescent="0.3">
      <c r="A1" s="139" t="s">
        <v>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5" s="25" customFormat="1" ht="4.5" customHeight="1" x14ac:dyDescent="0.25">
      <c r="A2" s="23"/>
      <c r="B2" s="23"/>
      <c r="C2" s="23"/>
      <c r="D2" s="23"/>
      <c r="E2" s="68"/>
      <c r="F2" s="23"/>
      <c r="G2" s="23"/>
      <c r="H2" s="24"/>
      <c r="I2" s="24"/>
      <c r="J2" s="75"/>
      <c r="K2" s="76"/>
    </row>
    <row r="3" spans="1:15" s="26" customFormat="1" ht="67.5" customHeight="1" x14ac:dyDescent="0.25">
      <c r="A3" s="112"/>
      <c r="B3" s="137" t="s">
        <v>35</v>
      </c>
      <c r="C3" s="137" t="s">
        <v>36</v>
      </c>
      <c r="D3" s="137" t="s">
        <v>33</v>
      </c>
      <c r="E3" s="137" t="s">
        <v>37</v>
      </c>
      <c r="F3" s="137" t="s">
        <v>38</v>
      </c>
      <c r="G3" s="137" t="s">
        <v>39</v>
      </c>
      <c r="H3" s="137" t="s">
        <v>42</v>
      </c>
      <c r="I3" s="137" t="s">
        <v>40</v>
      </c>
      <c r="J3" s="138" t="s">
        <v>41</v>
      </c>
      <c r="K3" s="137" t="s">
        <v>10</v>
      </c>
    </row>
    <row r="4" spans="1:15" s="27" customFormat="1" ht="19.5" customHeight="1" x14ac:dyDescent="0.25">
      <c r="A4" s="112"/>
      <c r="B4" s="137"/>
      <c r="C4" s="137"/>
      <c r="D4" s="137"/>
      <c r="E4" s="137"/>
      <c r="F4" s="137"/>
      <c r="G4" s="137"/>
      <c r="H4" s="137"/>
      <c r="I4" s="137"/>
      <c r="J4" s="138"/>
      <c r="K4" s="137"/>
    </row>
    <row r="5" spans="1:15" s="27" customFormat="1" ht="6" customHeight="1" x14ac:dyDescent="0.25">
      <c r="A5" s="112"/>
      <c r="B5" s="137"/>
      <c r="C5" s="137"/>
      <c r="D5" s="137"/>
      <c r="E5" s="137"/>
      <c r="F5" s="137"/>
      <c r="G5" s="137"/>
      <c r="H5" s="137"/>
      <c r="I5" s="137"/>
      <c r="J5" s="138"/>
      <c r="K5" s="137"/>
    </row>
    <row r="6" spans="1:15" s="44" customFormat="1" ht="11.25" customHeight="1" x14ac:dyDescent="0.2">
      <c r="A6" s="42" t="s">
        <v>3</v>
      </c>
      <c r="B6" s="43">
        <v>2</v>
      </c>
      <c r="C6" s="43">
        <v>5</v>
      </c>
      <c r="D6" s="43">
        <v>8</v>
      </c>
      <c r="E6" s="74"/>
      <c r="F6" s="43">
        <v>11</v>
      </c>
      <c r="G6" s="43">
        <v>14</v>
      </c>
      <c r="H6" s="43">
        <v>17</v>
      </c>
      <c r="I6" s="43">
        <v>20</v>
      </c>
      <c r="J6" s="43">
        <v>23</v>
      </c>
      <c r="K6" s="43">
        <v>26</v>
      </c>
    </row>
    <row r="7" spans="1:15" s="30" customFormat="1" ht="18" customHeight="1" x14ac:dyDescent="0.25">
      <c r="A7" s="50" t="s">
        <v>21</v>
      </c>
      <c r="B7" s="28">
        <f t="shared" ref="B7:K7" si="0">SUM(B8:B12)</f>
        <v>5516</v>
      </c>
      <c r="C7" s="28">
        <f t="shared" si="0"/>
        <v>4109</v>
      </c>
      <c r="D7" s="28">
        <f t="shared" si="0"/>
        <v>2090</v>
      </c>
      <c r="E7" s="79">
        <f t="shared" si="0"/>
        <v>1359</v>
      </c>
      <c r="F7" s="28">
        <f t="shared" si="0"/>
        <v>200</v>
      </c>
      <c r="G7" s="28">
        <f t="shared" si="0"/>
        <v>116</v>
      </c>
      <c r="H7" s="28">
        <f t="shared" si="0"/>
        <v>3436</v>
      </c>
      <c r="I7" s="28">
        <f t="shared" si="0"/>
        <v>993</v>
      </c>
      <c r="J7" s="28">
        <f t="shared" si="0"/>
        <v>773</v>
      </c>
      <c r="K7" s="28">
        <f t="shared" si="0"/>
        <v>261</v>
      </c>
      <c r="L7" s="29"/>
      <c r="O7" s="33"/>
    </row>
    <row r="8" spans="1:15" s="33" customFormat="1" ht="18" customHeight="1" x14ac:dyDescent="0.25">
      <c r="A8" s="94" t="s">
        <v>60</v>
      </c>
      <c r="B8" s="31">
        <f>[20]послуги!D10-'12'!B8</f>
        <v>562</v>
      </c>
      <c r="C8" s="31">
        <f>[20]послуги!H10-'12'!C8</f>
        <v>424</v>
      </c>
      <c r="D8" s="31">
        <f>[20]послуги!P10-'12'!D8</f>
        <v>193</v>
      </c>
      <c r="E8" s="70">
        <f>[20]послуги!AA10-'12'!E8</f>
        <v>121</v>
      </c>
      <c r="F8" s="31">
        <f>[20]послуги!AV10-'12'!F8</f>
        <v>17</v>
      </c>
      <c r="G8" s="31">
        <f>[20]послуги!BJ10-'12'!G8</f>
        <v>18</v>
      </c>
      <c r="H8" s="46">
        <f>'[8]1'!C11-'12'!H8</f>
        <v>337</v>
      </c>
      <c r="I8" s="46">
        <f>[20]послуги!DK10-'12'!I8</f>
        <v>118</v>
      </c>
      <c r="J8" s="46">
        <f>[20]послуги!DQ10-'12'!J8</f>
        <v>80</v>
      </c>
      <c r="K8" s="46">
        <f>[20]послуги!DU10-'12'!K8</f>
        <v>25</v>
      </c>
      <c r="L8" s="29"/>
      <c r="M8" s="32"/>
    </row>
    <row r="9" spans="1:15" s="34" customFormat="1" ht="18" customHeight="1" x14ac:dyDescent="0.25">
      <c r="A9" s="94" t="s">
        <v>61</v>
      </c>
      <c r="B9" s="80">
        <f>[20]послуги!D11-'12'!B9</f>
        <v>479</v>
      </c>
      <c r="C9" s="80">
        <f>[20]послуги!H11-'12'!C9</f>
        <v>366</v>
      </c>
      <c r="D9" s="80">
        <f>[20]послуги!P11-'12'!D9</f>
        <v>150</v>
      </c>
      <c r="E9" s="80">
        <f>[20]послуги!AA11-'12'!E9</f>
        <v>96</v>
      </c>
      <c r="F9" s="80">
        <f>[20]послуги!AV11-'12'!F9</f>
        <v>37</v>
      </c>
      <c r="G9" s="80">
        <f>[20]послуги!BJ11-'12'!G9</f>
        <v>39</v>
      </c>
      <c r="H9" s="46">
        <f>'[8]1'!C12-'12'!H9</f>
        <v>281</v>
      </c>
      <c r="I9" s="46">
        <f>[20]послуги!DK11-'12'!I9</f>
        <v>115</v>
      </c>
      <c r="J9" s="46">
        <f>[20]послуги!DQ11-'12'!J9</f>
        <v>93</v>
      </c>
      <c r="K9" s="46">
        <f>[20]послуги!DU11-'12'!K9</f>
        <v>17</v>
      </c>
      <c r="L9" s="29"/>
      <c r="M9" s="32"/>
    </row>
    <row r="10" spans="1:15" s="33" customFormat="1" ht="18" customHeight="1" x14ac:dyDescent="0.25">
      <c r="A10" s="94" t="s">
        <v>62</v>
      </c>
      <c r="B10" s="80">
        <f>[20]послуги!D12-'12'!B10</f>
        <v>2211</v>
      </c>
      <c r="C10" s="80">
        <f>[20]послуги!H12-'12'!C10</f>
        <v>1620</v>
      </c>
      <c r="D10" s="80">
        <f>[20]послуги!P12-'12'!D10</f>
        <v>705</v>
      </c>
      <c r="E10" s="80">
        <f>[20]послуги!AA12-'12'!E10</f>
        <v>475</v>
      </c>
      <c r="F10" s="80">
        <f>[20]послуги!AV12-'12'!F10</f>
        <v>79</v>
      </c>
      <c r="G10" s="80">
        <f>[20]послуги!BJ12-'12'!G10</f>
        <v>8</v>
      </c>
      <c r="H10" s="46">
        <f>'[8]1'!C13-'12'!H10</f>
        <v>1419</v>
      </c>
      <c r="I10" s="46">
        <f>[20]послуги!DK12-'12'!I10</f>
        <v>422</v>
      </c>
      <c r="J10" s="46">
        <f>[20]послуги!DQ12-'12'!J10</f>
        <v>305</v>
      </c>
      <c r="K10" s="46">
        <f>[20]послуги!DU12-'12'!K10</f>
        <v>98</v>
      </c>
      <c r="L10" s="29"/>
      <c r="M10" s="32"/>
    </row>
    <row r="11" spans="1:15" s="33" customFormat="1" ht="18" customHeight="1" x14ac:dyDescent="0.25">
      <c r="A11" s="94" t="s">
        <v>63</v>
      </c>
      <c r="B11" s="80">
        <f>[20]послуги!D13-'12'!B11</f>
        <v>1209</v>
      </c>
      <c r="C11" s="80">
        <f>[20]послуги!H13-'12'!C11</f>
        <v>960</v>
      </c>
      <c r="D11" s="80">
        <f>[20]послуги!P13-'12'!D11</f>
        <v>540</v>
      </c>
      <c r="E11" s="80">
        <f>[20]послуги!AA13-'12'!E11</f>
        <v>382</v>
      </c>
      <c r="F11" s="80">
        <f>[20]послуги!AV13-'12'!F11</f>
        <v>44</v>
      </c>
      <c r="G11" s="80">
        <f>[20]послуги!BJ13-'12'!G11</f>
        <v>30</v>
      </c>
      <c r="H11" s="46">
        <f>'[8]1'!C14-'12'!H11</f>
        <v>838</v>
      </c>
      <c r="I11" s="46">
        <f>[20]послуги!DK13-'12'!I11</f>
        <v>185</v>
      </c>
      <c r="J11" s="46">
        <f>[20]послуги!DQ13-'12'!J11</f>
        <v>160</v>
      </c>
      <c r="K11" s="46">
        <f>[20]послуги!DU13-'12'!K11</f>
        <v>74</v>
      </c>
      <c r="L11" s="29"/>
      <c r="M11" s="32"/>
    </row>
    <row r="12" spans="1:15" s="33" customFormat="1" ht="18" customHeight="1" x14ac:dyDescent="0.25">
      <c r="A12" s="94" t="s">
        <v>64</v>
      </c>
      <c r="B12" s="80">
        <f>[20]послуги!D14-'12'!B12</f>
        <v>1055</v>
      </c>
      <c r="C12" s="80">
        <f>[20]послуги!H14-'12'!C12</f>
        <v>739</v>
      </c>
      <c r="D12" s="80">
        <f>[20]послуги!P14-'12'!D12</f>
        <v>502</v>
      </c>
      <c r="E12" s="80">
        <f>[20]послуги!AA14-'12'!E12</f>
        <v>285</v>
      </c>
      <c r="F12" s="80">
        <f>[20]послуги!AV14-'12'!F12</f>
        <v>23</v>
      </c>
      <c r="G12" s="80">
        <f>[20]послуги!BJ14-'12'!G12</f>
        <v>21</v>
      </c>
      <c r="H12" s="46">
        <f>'[8]1'!C15-'12'!H12</f>
        <v>561</v>
      </c>
      <c r="I12" s="46">
        <f>[20]послуги!DK14-'12'!I12</f>
        <v>153</v>
      </c>
      <c r="J12" s="46">
        <f>[20]послуги!DQ14-'12'!J12</f>
        <v>135</v>
      </c>
      <c r="K12" s="46">
        <f>[20]послуги!DU14-'12'!K12</f>
        <v>47</v>
      </c>
      <c r="L12" s="29"/>
      <c r="M12" s="32"/>
    </row>
    <row r="13" spans="1:15" x14ac:dyDescent="0.2">
      <c r="A13" s="39"/>
      <c r="B13" s="39"/>
      <c r="C13" s="39"/>
      <c r="D13" s="39"/>
      <c r="E13" s="73"/>
      <c r="F13" s="40"/>
      <c r="G13" s="40"/>
      <c r="H13" s="40"/>
      <c r="I13" s="40"/>
      <c r="J13" s="40"/>
    </row>
    <row r="14" spans="1:15" x14ac:dyDescent="0.2">
      <c r="A14" s="39"/>
      <c r="B14" s="39"/>
      <c r="C14" s="39"/>
      <c r="D14" s="39"/>
      <c r="E14" s="73"/>
      <c r="F14" s="40"/>
      <c r="G14" s="40"/>
      <c r="H14" s="40"/>
      <c r="I14" s="40"/>
      <c r="J14" s="40"/>
    </row>
    <row r="15" spans="1:15" x14ac:dyDescent="0.2">
      <c r="A15" s="39"/>
      <c r="B15" s="39"/>
      <c r="C15" s="39"/>
      <c r="D15" s="39"/>
      <c r="E15" s="73"/>
      <c r="F15" s="40"/>
      <c r="G15" s="40"/>
      <c r="H15" s="40"/>
      <c r="I15" s="40"/>
      <c r="J15" s="40"/>
    </row>
    <row r="16" spans="1:15" x14ac:dyDescent="0.2">
      <c r="F16" s="40"/>
      <c r="G16" s="40"/>
      <c r="H16" s="40"/>
      <c r="I16" s="40"/>
      <c r="J16" s="40"/>
    </row>
    <row r="17" spans="6:10" x14ac:dyDescent="0.2">
      <c r="F17" s="40"/>
      <c r="G17" s="40"/>
      <c r="H17" s="40"/>
      <c r="I17" s="40"/>
      <c r="J17" s="40"/>
    </row>
    <row r="18" spans="6:10" x14ac:dyDescent="0.2">
      <c r="F18" s="40"/>
      <c r="G18" s="40"/>
      <c r="H18" s="40"/>
      <c r="I18" s="40"/>
      <c r="J18" s="40"/>
    </row>
    <row r="19" spans="6:10" x14ac:dyDescent="0.2">
      <c r="F19" s="40"/>
      <c r="G19" s="40"/>
      <c r="H19" s="40"/>
      <c r="I19" s="40"/>
      <c r="J19" s="40"/>
    </row>
    <row r="20" spans="6:10" x14ac:dyDescent="0.2">
      <c r="F20" s="40"/>
      <c r="G20" s="40"/>
      <c r="H20" s="40"/>
      <c r="I20" s="40"/>
      <c r="J20" s="40"/>
    </row>
    <row r="21" spans="6:10" x14ac:dyDescent="0.2">
      <c r="F21" s="40"/>
      <c r="G21" s="40"/>
      <c r="H21" s="40"/>
      <c r="I21" s="40"/>
      <c r="J21" s="40"/>
    </row>
    <row r="22" spans="6:10" x14ac:dyDescent="0.2">
      <c r="F22" s="40"/>
      <c r="G22" s="40"/>
      <c r="H22" s="40"/>
      <c r="I22" s="40"/>
      <c r="J22" s="40"/>
    </row>
    <row r="23" spans="6:10" x14ac:dyDescent="0.2">
      <c r="F23" s="40"/>
      <c r="G23" s="40"/>
      <c r="H23" s="40"/>
      <c r="I23" s="40"/>
      <c r="J23" s="40"/>
    </row>
    <row r="24" spans="6:10" x14ac:dyDescent="0.2">
      <c r="F24" s="40"/>
      <c r="G24" s="40"/>
      <c r="H24" s="40"/>
      <c r="I24" s="40"/>
      <c r="J24" s="40"/>
    </row>
    <row r="25" spans="6:10" x14ac:dyDescent="0.2">
      <c r="F25" s="40"/>
      <c r="G25" s="40"/>
      <c r="H25" s="40"/>
      <c r="I25" s="40"/>
      <c r="J25" s="40"/>
    </row>
    <row r="26" spans="6:10" x14ac:dyDescent="0.2">
      <c r="F26" s="40"/>
      <c r="G26" s="40"/>
      <c r="H26" s="40"/>
      <c r="I26" s="40"/>
      <c r="J26" s="40"/>
    </row>
    <row r="27" spans="6:10" x14ac:dyDescent="0.2">
      <c r="F27" s="40"/>
      <c r="G27" s="40"/>
      <c r="H27" s="40"/>
      <c r="I27" s="40"/>
      <c r="J27" s="40"/>
    </row>
    <row r="28" spans="6:10" x14ac:dyDescent="0.2">
      <c r="F28" s="40"/>
      <c r="G28" s="40"/>
      <c r="H28" s="40"/>
      <c r="I28" s="40"/>
      <c r="J28" s="40"/>
    </row>
    <row r="29" spans="6:10" x14ac:dyDescent="0.2">
      <c r="F29" s="40"/>
      <c r="G29" s="40"/>
      <c r="H29" s="40"/>
      <c r="I29" s="40"/>
      <c r="J29" s="40"/>
    </row>
    <row r="30" spans="6:10" x14ac:dyDescent="0.2">
      <c r="F30" s="40"/>
      <c r="G30" s="40"/>
      <c r="H30" s="40"/>
      <c r="I30" s="40"/>
      <c r="J30" s="40"/>
    </row>
    <row r="31" spans="6:10" x14ac:dyDescent="0.2">
      <c r="F31" s="40"/>
      <c r="G31" s="40"/>
      <c r="H31" s="40"/>
      <c r="I31" s="40"/>
      <c r="J31" s="40"/>
    </row>
    <row r="32" spans="6:10" x14ac:dyDescent="0.2">
      <c r="F32" s="40"/>
      <c r="G32" s="40"/>
      <c r="H32" s="40"/>
      <c r="I32" s="40"/>
      <c r="J32" s="40"/>
    </row>
    <row r="33" spans="6:10" x14ac:dyDescent="0.2">
      <c r="F33" s="40"/>
      <c r="G33" s="40"/>
      <c r="H33" s="40"/>
      <c r="I33" s="40"/>
      <c r="J33" s="40"/>
    </row>
    <row r="34" spans="6:10" x14ac:dyDescent="0.2">
      <c r="F34" s="40"/>
      <c r="G34" s="40"/>
      <c r="H34" s="40"/>
      <c r="I34" s="40"/>
      <c r="J34" s="40"/>
    </row>
    <row r="35" spans="6:10" x14ac:dyDescent="0.2">
      <c r="F35" s="40"/>
      <c r="G35" s="40"/>
      <c r="H35" s="40"/>
      <c r="I35" s="40"/>
      <c r="J35" s="40"/>
    </row>
    <row r="36" spans="6:10" x14ac:dyDescent="0.2">
      <c r="F36" s="40"/>
      <c r="G36" s="40"/>
      <c r="H36" s="40"/>
      <c r="I36" s="40"/>
      <c r="J36" s="40"/>
    </row>
    <row r="37" spans="6:10" x14ac:dyDescent="0.2">
      <c r="F37" s="40"/>
      <c r="G37" s="40"/>
      <c r="H37" s="40"/>
      <c r="I37" s="40"/>
      <c r="J37" s="40"/>
    </row>
    <row r="38" spans="6:10" x14ac:dyDescent="0.2">
      <c r="F38" s="40"/>
      <c r="G38" s="40"/>
      <c r="H38" s="40"/>
      <c r="I38" s="40"/>
      <c r="J38" s="40"/>
    </row>
    <row r="39" spans="6:10" x14ac:dyDescent="0.2">
      <c r="F39" s="40"/>
      <c r="G39" s="40"/>
      <c r="H39" s="40"/>
      <c r="I39" s="40"/>
      <c r="J39" s="40"/>
    </row>
    <row r="40" spans="6:10" x14ac:dyDescent="0.2">
      <c r="F40" s="40"/>
      <c r="G40" s="40"/>
      <c r="H40" s="40"/>
      <c r="I40" s="40"/>
      <c r="J40" s="40"/>
    </row>
    <row r="41" spans="6:10" x14ac:dyDescent="0.2">
      <c r="F41" s="40"/>
      <c r="G41" s="40"/>
      <c r="H41" s="40"/>
      <c r="I41" s="40"/>
      <c r="J41" s="40"/>
    </row>
    <row r="42" spans="6:10" x14ac:dyDescent="0.2">
      <c r="F42" s="40"/>
      <c r="G42" s="40"/>
      <c r="H42" s="40"/>
      <c r="I42" s="40"/>
      <c r="J42" s="40"/>
    </row>
    <row r="43" spans="6:10" x14ac:dyDescent="0.2">
      <c r="F43" s="40"/>
      <c r="G43" s="40"/>
      <c r="H43" s="40"/>
      <c r="I43" s="40"/>
      <c r="J43" s="40"/>
    </row>
    <row r="44" spans="6:10" x14ac:dyDescent="0.2">
      <c r="F44" s="40"/>
      <c r="G44" s="40"/>
      <c r="H44" s="40"/>
      <c r="I44" s="40"/>
      <c r="J44" s="40"/>
    </row>
    <row r="45" spans="6:10" x14ac:dyDescent="0.2">
      <c r="F45" s="40"/>
      <c r="G45" s="40"/>
      <c r="H45" s="40"/>
      <c r="I45" s="40"/>
      <c r="J45" s="40"/>
    </row>
    <row r="46" spans="6:10" x14ac:dyDescent="0.2">
      <c r="F46" s="40"/>
      <c r="G46" s="40"/>
      <c r="H46" s="40"/>
      <c r="I46" s="40"/>
      <c r="J46" s="40"/>
    </row>
    <row r="47" spans="6:10" x14ac:dyDescent="0.2">
      <c r="F47" s="40"/>
      <c r="G47" s="40"/>
      <c r="H47" s="40"/>
      <c r="I47" s="40"/>
      <c r="J47" s="40"/>
    </row>
    <row r="48" spans="6:10" x14ac:dyDescent="0.2">
      <c r="F48" s="40"/>
      <c r="G48" s="40"/>
      <c r="H48" s="40"/>
      <c r="I48" s="40"/>
      <c r="J48" s="40"/>
    </row>
    <row r="49" spans="6:10" x14ac:dyDescent="0.2">
      <c r="F49" s="40"/>
      <c r="G49" s="40"/>
      <c r="H49" s="40"/>
      <c r="I49" s="40"/>
      <c r="J49" s="40"/>
    </row>
    <row r="50" spans="6:10" x14ac:dyDescent="0.2">
      <c r="F50" s="40"/>
      <c r="G50" s="40"/>
      <c r="H50" s="40"/>
      <c r="I50" s="40"/>
      <c r="J50" s="40"/>
    </row>
    <row r="51" spans="6:10" x14ac:dyDescent="0.2">
      <c r="F51" s="40"/>
      <c r="G51" s="40"/>
      <c r="H51" s="40"/>
      <c r="I51" s="40"/>
      <c r="J51" s="40"/>
    </row>
    <row r="52" spans="6:10" x14ac:dyDescent="0.2">
      <c r="F52" s="40"/>
      <c r="G52" s="40"/>
      <c r="H52" s="40"/>
      <c r="I52" s="40"/>
      <c r="J52" s="40"/>
    </row>
    <row r="53" spans="6:10" x14ac:dyDescent="0.2">
      <c r="F53" s="40"/>
      <c r="G53" s="40"/>
      <c r="H53" s="40"/>
      <c r="I53" s="40"/>
      <c r="J53" s="40"/>
    </row>
    <row r="54" spans="6:10" x14ac:dyDescent="0.2">
      <c r="F54" s="40"/>
      <c r="G54" s="40"/>
      <c r="H54" s="40"/>
      <c r="I54" s="40"/>
      <c r="J54" s="40"/>
    </row>
    <row r="55" spans="6:10" x14ac:dyDescent="0.2">
      <c r="F55" s="40"/>
      <c r="G55" s="40"/>
      <c r="H55" s="40"/>
      <c r="I55" s="40"/>
      <c r="J55" s="40"/>
    </row>
    <row r="56" spans="6:10" x14ac:dyDescent="0.2">
      <c r="F56" s="40"/>
      <c r="G56" s="40"/>
      <c r="H56" s="40"/>
      <c r="I56" s="40"/>
      <c r="J56" s="40"/>
    </row>
    <row r="57" spans="6:10" x14ac:dyDescent="0.2">
      <c r="F57" s="40"/>
      <c r="G57" s="40"/>
      <c r="H57" s="40"/>
      <c r="I57" s="40"/>
      <c r="J57" s="40"/>
    </row>
    <row r="58" spans="6:10" x14ac:dyDescent="0.2">
      <c r="F58" s="40"/>
      <c r="G58" s="40"/>
      <c r="H58" s="40"/>
      <c r="I58" s="40"/>
      <c r="J58" s="40"/>
    </row>
    <row r="59" spans="6:10" x14ac:dyDescent="0.2">
      <c r="F59" s="40"/>
      <c r="G59" s="40"/>
      <c r="H59" s="40"/>
      <c r="I59" s="40"/>
      <c r="J59" s="40"/>
    </row>
    <row r="60" spans="6:10" x14ac:dyDescent="0.2">
      <c r="F60" s="40"/>
      <c r="G60" s="40"/>
      <c r="H60" s="40"/>
      <c r="I60" s="40"/>
      <c r="J60" s="40"/>
    </row>
    <row r="61" spans="6:10" x14ac:dyDescent="0.2">
      <c r="F61" s="40"/>
      <c r="G61" s="40"/>
      <c r="H61" s="40"/>
      <c r="I61" s="40"/>
      <c r="J61" s="40"/>
    </row>
    <row r="62" spans="6:10" x14ac:dyDescent="0.2">
      <c r="F62" s="40"/>
      <c r="G62" s="40"/>
      <c r="H62" s="40"/>
      <c r="I62" s="40"/>
      <c r="J62" s="40"/>
    </row>
    <row r="63" spans="6:10" x14ac:dyDescent="0.2">
      <c r="F63" s="40"/>
      <c r="G63" s="40"/>
      <c r="H63" s="40"/>
      <c r="I63" s="40"/>
      <c r="J63" s="40"/>
    </row>
    <row r="64" spans="6:10" x14ac:dyDescent="0.2">
      <c r="F64" s="40"/>
      <c r="G64" s="40"/>
      <c r="H64" s="40"/>
      <c r="I64" s="40"/>
      <c r="J64" s="40"/>
    </row>
    <row r="65" spans="6:10" x14ac:dyDescent="0.2">
      <c r="F65" s="40"/>
      <c r="G65" s="40"/>
      <c r="H65" s="40"/>
      <c r="I65" s="40"/>
      <c r="J65" s="40"/>
    </row>
    <row r="66" spans="6:10" x14ac:dyDescent="0.2">
      <c r="F66" s="40"/>
      <c r="G66" s="40"/>
      <c r="H66" s="40"/>
      <c r="I66" s="40"/>
      <c r="J66" s="40"/>
    </row>
    <row r="67" spans="6:10" x14ac:dyDescent="0.2">
      <c r="F67" s="40"/>
      <c r="G67" s="40"/>
      <c r="H67" s="40"/>
      <c r="I67" s="40"/>
      <c r="J67" s="40"/>
    </row>
  </sheetData>
  <mergeCells count="12">
    <mergeCell ref="A1:K1"/>
    <mergeCell ref="B3:B5"/>
    <mergeCell ref="C3:C5"/>
    <mergeCell ref="D3:D5"/>
    <mergeCell ref="E3:E5"/>
    <mergeCell ref="F3:F5"/>
    <mergeCell ref="G3:G5"/>
    <mergeCell ref="H3:H5"/>
    <mergeCell ref="J3:J5"/>
    <mergeCell ref="K3:K5"/>
    <mergeCell ref="I3:I5"/>
    <mergeCell ref="A3:A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K21"/>
  <sheetViews>
    <sheetView zoomScale="70" zoomScaleNormal="70" zoomScaleSheetLayoutView="80" workbookViewId="0">
      <selection activeCell="E27" sqref="E27"/>
    </sheetView>
  </sheetViews>
  <sheetFormatPr defaultColWidth="8" defaultRowHeight="12.75" x14ac:dyDescent="0.2"/>
  <cols>
    <col min="1" max="1" width="49" style="2" customWidth="1"/>
    <col min="2" max="2" width="14.7109375" style="15" customWidth="1"/>
    <col min="3" max="3" width="14.5703125" style="15" customWidth="1"/>
    <col min="4" max="4" width="9.5703125" style="2" customWidth="1"/>
    <col min="5" max="5" width="11" style="2" customWidth="1"/>
    <col min="6" max="7" width="14.42578125" style="2" customWidth="1"/>
    <col min="8" max="8" width="10" style="2" customWidth="1"/>
    <col min="9" max="9" width="12.140625" style="2" customWidth="1"/>
    <col min="10" max="10" width="13.140625" style="2" bestFit="1" customWidth="1"/>
    <col min="11" max="11" width="11.42578125" style="2" bestFit="1" customWidth="1"/>
    <col min="12" max="16384" width="8" style="2"/>
  </cols>
  <sheetData>
    <row r="1" spans="1:11" ht="23.25" customHeight="1" x14ac:dyDescent="0.2">
      <c r="A1" s="141" t="s">
        <v>31</v>
      </c>
      <c r="B1" s="141"/>
      <c r="C1" s="141"/>
      <c r="D1" s="141"/>
      <c r="E1" s="141"/>
      <c r="F1" s="141"/>
      <c r="G1" s="141"/>
      <c r="H1" s="141"/>
      <c r="I1" s="141"/>
    </row>
    <row r="2" spans="1:11" ht="23.25" customHeight="1" x14ac:dyDescent="0.2">
      <c r="A2" s="142" t="s">
        <v>12</v>
      </c>
      <c r="B2" s="141"/>
      <c r="C2" s="141"/>
      <c r="D2" s="141"/>
      <c r="E2" s="141"/>
      <c r="F2" s="141"/>
      <c r="G2" s="141"/>
      <c r="H2" s="141"/>
      <c r="I2" s="141"/>
    </row>
    <row r="3" spans="1:11" ht="3.75" customHeight="1" x14ac:dyDescent="0.2">
      <c r="A3" s="143"/>
      <c r="B3" s="143"/>
      <c r="C3" s="143"/>
      <c r="D3" s="143"/>
      <c r="E3" s="143"/>
    </row>
    <row r="4" spans="1:11" s="3" customFormat="1" ht="19.5" customHeight="1" x14ac:dyDescent="0.25">
      <c r="A4" s="101" t="s">
        <v>0</v>
      </c>
      <c r="B4" s="130" t="s">
        <v>13</v>
      </c>
      <c r="C4" s="144"/>
      <c r="D4" s="144"/>
      <c r="E4" s="145"/>
      <c r="F4" s="130" t="s">
        <v>14</v>
      </c>
      <c r="G4" s="144"/>
      <c r="H4" s="144"/>
      <c r="I4" s="145"/>
    </row>
    <row r="5" spans="1:11" s="3" customFormat="1" ht="23.25" customHeight="1" x14ac:dyDescent="0.25">
      <c r="A5" s="132"/>
      <c r="B5" s="97" t="s">
        <v>65</v>
      </c>
      <c r="C5" s="97" t="s">
        <v>66</v>
      </c>
      <c r="D5" s="146" t="s">
        <v>1</v>
      </c>
      <c r="E5" s="147"/>
      <c r="F5" s="97" t="s">
        <v>65</v>
      </c>
      <c r="G5" s="97" t="s">
        <v>66</v>
      </c>
      <c r="H5" s="146" t="s">
        <v>1</v>
      </c>
      <c r="I5" s="147"/>
    </row>
    <row r="6" spans="1:11" s="3" customFormat="1" ht="34.5" customHeight="1" x14ac:dyDescent="0.25">
      <c r="A6" s="102"/>
      <c r="B6" s="98"/>
      <c r="C6" s="98"/>
      <c r="D6" s="4" t="s">
        <v>2</v>
      </c>
      <c r="E6" s="5" t="s">
        <v>32</v>
      </c>
      <c r="F6" s="98"/>
      <c r="G6" s="98"/>
      <c r="H6" s="4" t="s">
        <v>2</v>
      </c>
      <c r="I6" s="5" t="s">
        <v>32</v>
      </c>
    </row>
    <row r="7" spans="1:11" s="8" customFormat="1" ht="15.75" customHeight="1" x14ac:dyDescent="0.25">
      <c r="A7" s="6" t="s">
        <v>3</v>
      </c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</row>
    <row r="8" spans="1:11" s="8" customFormat="1" ht="28.5" customHeight="1" x14ac:dyDescent="0.25">
      <c r="A8" s="9" t="s">
        <v>25</v>
      </c>
      <c r="B8" s="55">
        <f>'15'!B7</f>
        <v>19238</v>
      </c>
      <c r="C8" s="58">
        <f>'15'!C7</f>
        <v>12086</v>
      </c>
      <c r="D8" s="10">
        <f t="shared" ref="D8" si="0">C8/B8*100</f>
        <v>62.823578334546212</v>
      </c>
      <c r="E8" s="61">
        <f t="shared" ref="E8" si="1">C8-B8</f>
        <v>-7152</v>
      </c>
      <c r="F8" s="55">
        <f>'16'!B7</f>
        <v>10956</v>
      </c>
      <c r="G8" s="59">
        <f>'16'!C7</f>
        <v>6655</v>
      </c>
      <c r="H8" s="10">
        <f t="shared" ref="H8" si="2">G8/F8*100</f>
        <v>60.742971887550198</v>
      </c>
      <c r="I8" s="61">
        <f t="shared" ref="I8" si="3">G8-F8</f>
        <v>-4301</v>
      </c>
      <c r="J8" s="20"/>
      <c r="K8" s="18"/>
    </row>
    <row r="9" spans="1:11" s="3" customFormat="1" ht="28.5" customHeight="1" x14ac:dyDescent="0.25">
      <c r="A9" s="9" t="s">
        <v>26</v>
      </c>
      <c r="B9" s="59">
        <f>'15'!E7</f>
        <v>17469</v>
      </c>
      <c r="C9" s="59">
        <f>'15'!F7</f>
        <v>10210</v>
      </c>
      <c r="D9" s="10">
        <f t="shared" ref="D9:D13" si="4">C9/B9*100</f>
        <v>58.446390749327378</v>
      </c>
      <c r="E9" s="61">
        <f t="shared" ref="E9:E13" si="5">C9-B9</f>
        <v>-7259</v>
      </c>
      <c r="F9" s="59">
        <f>'16'!E7</f>
        <v>10191</v>
      </c>
      <c r="G9" s="59">
        <f>'16'!F7</f>
        <v>5506</v>
      </c>
      <c r="H9" s="10">
        <f t="shared" ref="H9:H13" si="6">G9/F9*100</f>
        <v>54.028063978019823</v>
      </c>
      <c r="I9" s="61">
        <f t="shared" ref="I9:I13" si="7">G9-F9</f>
        <v>-4685</v>
      </c>
      <c r="J9" s="18"/>
      <c r="K9" s="18"/>
    </row>
    <row r="10" spans="1:11" s="3" customFormat="1" ht="41.25" customHeight="1" x14ac:dyDescent="0.25">
      <c r="A10" s="12" t="s">
        <v>27</v>
      </c>
      <c r="B10" s="59">
        <f>'15'!H7</f>
        <v>5017</v>
      </c>
      <c r="C10" s="59">
        <f>'15'!I7</f>
        <v>4248</v>
      </c>
      <c r="D10" s="10">
        <f t="shared" si="4"/>
        <v>84.672114809647198</v>
      </c>
      <c r="E10" s="61">
        <f t="shared" si="5"/>
        <v>-769</v>
      </c>
      <c r="F10" s="59">
        <f>'16'!H7</f>
        <v>2552</v>
      </c>
      <c r="G10" s="59">
        <f>'16'!I7</f>
        <v>1995</v>
      </c>
      <c r="H10" s="10">
        <f t="shared" si="6"/>
        <v>78.17398119122258</v>
      </c>
      <c r="I10" s="61">
        <f t="shared" si="7"/>
        <v>-557</v>
      </c>
      <c r="J10" s="18"/>
      <c r="K10" s="18"/>
    </row>
    <row r="11" spans="1:11" s="3" customFormat="1" ht="31.5" customHeight="1" x14ac:dyDescent="0.25">
      <c r="A11" s="13" t="s">
        <v>28</v>
      </c>
      <c r="B11" s="59">
        <f>'15'!K7</f>
        <v>659</v>
      </c>
      <c r="C11" s="59">
        <f>'15'!L7</f>
        <v>372</v>
      </c>
      <c r="D11" s="10">
        <f t="shared" si="4"/>
        <v>56.449165402124436</v>
      </c>
      <c r="E11" s="61">
        <f t="shared" si="5"/>
        <v>-287</v>
      </c>
      <c r="F11" s="59">
        <f>'16'!K7</f>
        <v>757</v>
      </c>
      <c r="G11" s="59">
        <f>'16'!L7</f>
        <v>230</v>
      </c>
      <c r="H11" s="10">
        <f t="shared" si="6"/>
        <v>30.383091149273451</v>
      </c>
      <c r="I11" s="61">
        <f t="shared" si="7"/>
        <v>-527</v>
      </c>
      <c r="J11" s="18"/>
      <c r="K11" s="18"/>
    </row>
    <row r="12" spans="1:11" s="3" customFormat="1" ht="45.75" customHeight="1" x14ac:dyDescent="0.25">
      <c r="A12" s="13" t="s">
        <v>15</v>
      </c>
      <c r="B12" s="59">
        <f>'15'!N7</f>
        <v>811</v>
      </c>
      <c r="C12" s="59">
        <f>'15'!O7</f>
        <v>205</v>
      </c>
      <c r="D12" s="10">
        <f t="shared" si="4"/>
        <v>25.27743526510481</v>
      </c>
      <c r="E12" s="61">
        <f t="shared" si="5"/>
        <v>-606</v>
      </c>
      <c r="F12" s="59">
        <f>'16'!N7</f>
        <v>652</v>
      </c>
      <c r="G12" s="59">
        <f>'16'!O7</f>
        <v>191</v>
      </c>
      <c r="H12" s="10">
        <f t="shared" si="6"/>
        <v>29.29447852760736</v>
      </c>
      <c r="I12" s="61">
        <f t="shared" si="7"/>
        <v>-461</v>
      </c>
      <c r="J12" s="18"/>
      <c r="K12" s="18"/>
    </row>
    <row r="13" spans="1:11" s="3" customFormat="1" ht="55.5" customHeight="1" x14ac:dyDescent="0.25">
      <c r="A13" s="13" t="s">
        <v>29</v>
      </c>
      <c r="B13" s="59">
        <f>'15'!Q7</f>
        <v>16381</v>
      </c>
      <c r="C13" s="59">
        <f>'15'!R7</f>
        <v>8888</v>
      </c>
      <c r="D13" s="10">
        <f t="shared" si="4"/>
        <v>54.257981808192412</v>
      </c>
      <c r="E13" s="61">
        <f t="shared" si="5"/>
        <v>-7493</v>
      </c>
      <c r="F13" s="59">
        <f>'16'!Q7</f>
        <v>9355</v>
      </c>
      <c r="G13" s="59">
        <f>'16'!R7</f>
        <v>4436</v>
      </c>
      <c r="H13" s="10">
        <f t="shared" si="6"/>
        <v>47.41849278460716</v>
      </c>
      <c r="I13" s="61">
        <f t="shared" si="7"/>
        <v>-4919</v>
      </c>
      <c r="J13" s="18"/>
      <c r="K13" s="18"/>
    </row>
    <row r="14" spans="1:11" s="3" customFormat="1" ht="12.75" customHeight="1" x14ac:dyDescent="0.25">
      <c r="A14" s="103" t="s">
        <v>4</v>
      </c>
      <c r="B14" s="104"/>
      <c r="C14" s="104"/>
      <c r="D14" s="104"/>
      <c r="E14" s="104"/>
      <c r="F14" s="104"/>
      <c r="G14" s="104"/>
      <c r="H14" s="104"/>
      <c r="I14" s="104"/>
      <c r="J14" s="18"/>
      <c r="K14" s="18"/>
    </row>
    <row r="15" spans="1:11" s="3" customFormat="1" ht="13.5" customHeight="1" x14ac:dyDescent="0.25">
      <c r="A15" s="105"/>
      <c r="B15" s="106"/>
      <c r="C15" s="106"/>
      <c r="D15" s="106"/>
      <c r="E15" s="106"/>
      <c r="F15" s="106"/>
      <c r="G15" s="106"/>
      <c r="H15" s="106"/>
      <c r="I15" s="106"/>
      <c r="J15" s="18"/>
      <c r="K15" s="18"/>
    </row>
    <row r="16" spans="1:11" s="3" customFormat="1" ht="20.25" customHeight="1" x14ac:dyDescent="0.25">
      <c r="A16" s="101" t="s">
        <v>0</v>
      </c>
      <c r="B16" s="107" t="s">
        <v>67</v>
      </c>
      <c r="C16" s="107" t="s">
        <v>68</v>
      </c>
      <c r="D16" s="146" t="s">
        <v>1</v>
      </c>
      <c r="E16" s="147"/>
      <c r="F16" s="107" t="s">
        <v>67</v>
      </c>
      <c r="G16" s="107" t="s">
        <v>68</v>
      </c>
      <c r="H16" s="146" t="s">
        <v>1</v>
      </c>
      <c r="I16" s="147"/>
      <c r="J16" s="18"/>
      <c r="K16" s="18"/>
    </row>
    <row r="17" spans="1:11" ht="35.25" customHeight="1" x14ac:dyDescent="0.3">
      <c r="A17" s="102"/>
      <c r="B17" s="107"/>
      <c r="C17" s="107"/>
      <c r="D17" s="17" t="s">
        <v>2</v>
      </c>
      <c r="E17" s="5" t="s">
        <v>32</v>
      </c>
      <c r="F17" s="107"/>
      <c r="G17" s="107"/>
      <c r="H17" s="17" t="s">
        <v>2</v>
      </c>
      <c r="I17" s="5" t="s">
        <v>32</v>
      </c>
      <c r="J17" s="19"/>
      <c r="K17" s="19"/>
    </row>
    <row r="18" spans="1:11" ht="24" customHeight="1" x14ac:dyDescent="0.3">
      <c r="A18" s="9" t="s">
        <v>59</v>
      </c>
      <c r="B18" s="55">
        <f>'15'!T7</f>
        <v>6221</v>
      </c>
      <c r="C18" s="60">
        <f>'15'!U7</f>
        <v>2533</v>
      </c>
      <c r="D18" s="14">
        <f t="shared" ref="D18" si="8">C18/B18*100</f>
        <v>40.716926539141618</v>
      </c>
      <c r="E18" s="62">
        <f t="shared" ref="E18" si="9">C18-B18</f>
        <v>-3688</v>
      </c>
      <c r="F18" s="55">
        <f>'16'!T7</f>
        <v>3700</v>
      </c>
      <c r="G18" s="55">
        <f>'16'!U7</f>
        <v>1855</v>
      </c>
      <c r="H18" s="14">
        <f t="shared" ref="H18" si="10">G18/F18*100</f>
        <v>50.135135135135137</v>
      </c>
      <c r="I18" s="63">
        <f t="shared" ref="I18" si="11">G18-F18</f>
        <v>-1845</v>
      </c>
      <c r="J18" s="19"/>
      <c r="K18" s="19"/>
    </row>
    <row r="19" spans="1:11" ht="25.5" customHeight="1" x14ac:dyDescent="0.3">
      <c r="A19" s="1" t="s">
        <v>26</v>
      </c>
      <c r="B19" s="60">
        <f>'15'!W7</f>
        <v>5847</v>
      </c>
      <c r="C19" s="60">
        <f>'15'!X7</f>
        <v>2236</v>
      </c>
      <c r="D19" s="14">
        <f t="shared" ref="D19:D20" si="12">C19/B19*100</f>
        <v>38.241833418847271</v>
      </c>
      <c r="E19" s="62">
        <f t="shared" ref="E19:E20" si="13">C19-B19</f>
        <v>-3611</v>
      </c>
      <c r="F19" s="55">
        <f>'16'!W7</f>
        <v>3549</v>
      </c>
      <c r="G19" s="55">
        <f>'16'!X7</f>
        <v>1607</v>
      </c>
      <c r="H19" s="14">
        <f t="shared" ref="H19:H20" si="14">G19/F19*100</f>
        <v>45.280360664976051</v>
      </c>
      <c r="I19" s="63">
        <f t="shared" ref="I19:I20" si="15">G19-F19</f>
        <v>-1942</v>
      </c>
      <c r="J19" s="19"/>
      <c r="K19" s="19"/>
    </row>
    <row r="20" spans="1:11" ht="41.25" customHeight="1" x14ac:dyDescent="0.3">
      <c r="A20" s="1" t="s">
        <v>30</v>
      </c>
      <c r="B20" s="60">
        <f>'15'!Z7</f>
        <v>4876</v>
      </c>
      <c r="C20" s="60">
        <f>'15'!AA7</f>
        <v>883</v>
      </c>
      <c r="D20" s="14">
        <f t="shared" si="12"/>
        <v>18.109105824446267</v>
      </c>
      <c r="E20" s="62">
        <f t="shared" si="13"/>
        <v>-3993</v>
      </c>
      <c r="F20" s="55">
        <f>'16'!Z7</f>
        <v>2956</v>
      </c>
      <c r="G20" s="55">
        <f>'16'!AA7</f>
        <v>503</v>
      </c>
      <c r="H20" s="14">
        <f t="shared" si="14"/>
        <v>17.016238159675236</v>
      </c>
      <c r="I20" s="63">
        <f t="shared" si="15"/>
        <v>-2453</v>
      </c>
      <c r="J20" s="19"/>
      <c r="K20" s="19"/>
    </row>
    <row r="21" spans="1:11" ht="48" customHeight="1" x14ac:dyDescent="0.3">
      <c r="A21" s="95"/>
      <c r="B21" s="95"/>
      <c r="C21" s="95"/>
      <c r="D21" s="95"/>
      <c r="E21" s="95"/>
      <c r="F21" s="140"/>
      <c r="G21" s="140"/>
      <c r="H21" s="140"/>
      <c r="I21" s="140"/>
      <c r="J21" s="19"/>
      <c r="K21" s="19"/>
    </row>
  </sheetData>
  <mergeCells count="21">
    <mergeCell ref="C16:C17"/>
    <mergeCell ref="D16:E16"/>
    <mergeCell ref="F16:F17"/>
    <mergeCell ref="G16:G17"/>
    <mergeCell ref="H16:I16"/>
    <mergeCell ref="A21:I21"/>
    <mergeCell ref="A1:I1"/>
    <mergeCell ref="A2:I2"/>
    <mergeCell ref="A3:E3"/>
    <mergeCell ref="A4:A6"/>
    <mergeCell ref="B4:E4"/>
    <mergeCell ref="F4:I4"/>
    <mergeCell ref="B5:B6"/>
    <mergeCell ref="C5:C6"/>
    <mergeCell ref="D5:E5"/>
    <mergeCell ref="F5:F6"/>
    <mergeCell ref="G5:G6"/>
    <mergeCell ref="H5:I5"/>
    <mergeCell ref="A14:I15"/>
    <mergeCell ref="A16:A17"/>
    <mergeCell ref="B16:B17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68"/>
  <sheetViews>
    <sheetView zoomScale="75" zoomScaleNormal="75" zoomScaleSheetLayoutView="87" workbookViewId="0">
      <pane xSplit="1" ySplit="6" topLeftCell="B7" activePane="bottomRight" state="frozen"/>
      <selection activeCell="E12" sqref="E12"/>
      <selection pane="topRight" activeCell="E12" sqref="E12"/>
      <selection pane="bottomLeft" activeCell="E12" sqref="E12"/>
      <selection pane="bottomRight" activeCell="C2" sqref="C2"/>
    </sheetView>
  </sheetViews>
  <sheetFormatPr defaultRowHeight="14.25" x14ac:dyDescent="0.2"/>
  <cols>
    <col min="1" max="1" width="29.140625" style="37" customWidth="1"/>
    <col min="2" max="2" width="9.85546875" style="72" customWidth="1"/>
    <col min="3" max="3" width="9.7109375" style="37" customWidth="1"/>
    <col min="4" max="4" width="8" style="72" customWidth="1"/>
    <col min="5" max="5" width="10.42578125" style="37" customWidth="1"/>
    <col min="6" max="6" width="10.140625" style="37" customWidth="1"/>
    <col min="7" max="7" width="7.42578125" style="37" customWidth="1"/>
    <col min="8" max="8" width="10.28515625" style="37" customWidth="1"/>
    <col min="9" max="9" width="9.5703125" style="37" customWidth="1"/>
    <col min="10" max="10" width="7.42578125" style="37" customWidth="1"/>
    <col min="11" max="12" width="9.42578125" style="37" customWidth="1"/>
    <col min="13" max="13" width="9" style="37" customWidth="1"/>
    <col min="14" max="14" width="9.140625" style="37" customWidth="1"/>
    <col min="15" max="15" width="8" style="37" customWidth="1"/>
    <col min="16" max="16" width="8.140625" style="37" customWidth="1"/>
    <col min="17" max="17" width="8.7109375" style="37" customWidth="1"/>
    <col min="18" max="18" width="9.5703125" style="37" customWidth="1"/>
    <col min="19" max="19" width="7.42578125" style="37" customWidth="1"/>
    <col min="20" max="20" width="8.140625" style="72" customWidth="1"/>
    <col min="21" max="21" width="10.7109375" style="37" customWidth="1"/>
    <col min="22" max="22" width="8.140625" style="72" customWidth="1"/>
    <col min="23" max="23" width="7.85546875" style="37" customWidth="1"/>
    <col min="24" max="24" width="7.42578125" style="37" customWidth="1"/>
    <col min="25" max="26" width="8" style="37" customWidth="1"/>
    <col min="27" max="27" width="8.140625" style="37" customWidth="1"/>
    <col min="28" max="28" width="7.85546875" style="37" customWidth="1"/>
    <col min="29" max="16384" width="9.140625" style="37"/>
  </cols>
  <sheetData>
    <row r="1" spans="1:32" s="22" customFormat="1" ht="58.5" customHeight="1" x14ac:dyDescent="0.35">
      <c r="C1" s="139" t="s">
        <v>78</v>
      </c>
      <c r="D1" s="139"/>
      <c r="E1" s="148"/>
      <c r="F1" s="148"/>
      <c r="G1" s="148"/>
      <c r="H1" s="148"/>
      <c r="I1" s="148"/>
      <c r="J1" s="148"/>
      <c r="K1" s="148"/>
      <c r="L1" s="148"/>
      <c r="M1" s="148"/>
      <c r="N1" s="84"/>
      <c r="O1" s="21"/>
      <c r="P1" s="21"/>
      <c r="Q1" s="21"/>
      <c r="R1" s="21"/>
      <c r="S1" s="21"/>
      <c r="T1" s="21"/>
      <c r="U1" s="21"/>
      <c r="V1" s="21"/>
      <c r="W1" s="21"/>
      <c r="X1" s="117"/>
      <c r="Y1" s="117"/>
      <c r="Z1" s="41"/>
      <c r="AB1" s="47" t="s">
        <v>11</v>
      </c>
    </row>
    <row r="2" spans="1:32" s="25" customFormat="1" ht="12.75" customHeight="1" x14ac:dyDescent="0.25">
      <c r="A2" s="23"/>
      <c r="B2" s="68"/>
      <c r="C2" s="23"/>
      <c r="D2" s="68"/>
      <c r="E2" s="23"/>
      <c r="F2" s="23"/>
      <c r="G2" s="23"/>
      <c r="H2" s="23"/>
      <c r="I2" s="23"/>
      <c r="J2" s="23"/>
      <c r="K2" s="23"/>
      <c r="L2" s="23"/>
      <c r="M2" s="45" t="s">
        <v>5</v>
      </c>
      <c r="N2" s="45"/>
      <c r="O2" s="23"/>
      <c r="P2" s="23"/>
      <c r="Q2" s="24"/>
      <c r="R2" s="24"/>
      <c r="S2" s="24"/>
      <c r="T2" s="24"/>
      <c r="U2" s="24"/>
      <c r="V2" s="24"/>
      <c r="X2" s="111"/>
      <c r="Y2" s="111"/>
      <c r="Z2" s="116" t="s">
        <v>5</v>
      </c>
      <c r="AA2" s="116"/>
    </row>
    <row r="3" spans="1:32" s="26" customFormat="1" ht="62.25" customHeight="1" x14ac:dyDescent="0.25">
      <c r="A3" s="112"/>
      <c r="B3" s="113" t="s">
        <v>56</v>
      </c>
      <c r="C3" s="113"/>
      <c r="D3" s="113" t="s">
        <v>52</v>
      </c>
      <c r="E3" s="113" t="s">
        <v>16</v>
      </c>
      <c r="F3" s="113"/>
      <c r="G3" s="113"/>
      <c r="H3" s="113" t="s">
        <v>33</v>
      </c>
      <c r="I3" s="113"/>
      <c r="J3" s="113"/>
      <c r="K3" s="113" t="s">
        <v>7</v>
      </c>
      <c r="L3" s="113"/>
      <c r="M3" s="113"/>
      <c r="N3" s="113" t="s">
        <v>8</v>
      </c>
      <c r="O3" s="113"/>
      <c r="P3" s="113"/>
      <c r="Q3" s="118" t="s">
        <v>6</v>
      </c>
      <c r="R3" s="119"/>
      <c r="S3" s="120"/>
      <c r="T3" s="113" t="s">
        <v>58</v>
      </c>
      <c r="U3" s="113"/>
      <c r="V3" s="113" t="s">
        <v>48</v>
      </c>
      <c r="W3" s="113" t="s">
        <v>9</v>
      </c>
      <c r="X3" s="113"/>
      <c r="Y3" s="113"/>
      <c r="Z3" s="113" t="s">
        <v>10</v>
      </c>
      <c r="AA3" s="113"/>
      <c r="AB3" s="113"/>
    </row>
    <row r="4" spans="1:32" s="27" customFormat="1" ht="18.75" customHeight="1" x14ac:dyDescent="0.25">
      <c r="A4" s="112"/>
      <c r="B4" s="115" t="s">
        <v>51</v>
      </c>
      <c r="C4" s="115" t="s">
        <v>57</v>
      </c>
      <c r="D4" s="114" t="s">
        <v>2</v>
      </c>
      <c r="E4" s="115" t="s">
        <v>51</v>
      </c>
      <c r="F4" s="115" t="s">
        <v>57</v>
      </c>
      <c r="G4" s="114" t="s">
        <v>2</v>
      </c>
      <c r="H4" s="115" t="s">
        <v>51</v>
      </c>
      <c r="I4" s="115" t="s">
        <v>57</v>
      </c>
      <c r="J4" s="114" t="s">
        <v>2</v>
      </c>
      <c r="K4" s="115" t="s">
        <v>51</v>
      </c>
      <c r="L4" s="115" t="s">
        <v>57</v>
      </c>
      <c r="M4" s="114" t="s">
        <v>2</v>
      </c>
      <c r="N4" s="115" t="s">
        <v>51</v>
      </c>
      <c r="O4" s="115" t="s">
        <v>57</v>
      </c>
      <c r="P4" s="114" t="s">
        <v>2</v>
      </c>
      <c r="Q4" s="115" t="s">
        <v>51</v>
      </c>
      <c r="R4" s="115" t="s">
        <v>57</v>
      </c>
      <c r="S4" s="114" t="s">
        <v>2</v>
      </c>
      <c r="T4" s="115" t="s">
        <v>51</v>
      </c>
      <c r="U4" s="115" t="s">
        <v>57</v>
      </c>
      <c r="V4" s="114" t="s">
        <v>2</v>
      </c>
      <c r="W4" s="115" t="s">
        <v>51</v>
      </c>
      <c r="X4" s="115" t="s">
        <v>57</v>
      </c>
      <c r="Y4" s="114" t="s">
        <v>2</v>
      </c>
      <c r="Z4" s="115" t="s">
        <v>51</v>
      </c>
      <c r="AA4" s="115" t="s">
        <v>57</v>
      </c>
      <c r="AB4" s="114" t="s">
        <v>2</v>
      </c>
    </row>
    <row r="5" spans="1:32" s="27" customFormat="1" ht="6" hidden="1" customHeight="1" x14ac:dyDescent="0.25">
      <c r="A5" s="112"/>
      <c r="B5" s="115"/>
      <c r="C5" s="115"/>
      <c r="D5" s="114"/>
      <c r="E5" s="115"/>
      <c r="F5" s="115"/>
      <c r="G5" s="114"/>
      <c r="H5" s="115"/>
      <c r="I5" s="115"/>
      <c r="J5" s="114"/>
      <c r="K5" s="115"/>
      <c r="L5" s="115"/>
      <c r="M5" s="114"/>
      <c r="N5" s="115"/>
      <c r="O5" s="115"/>
      <c r="P5" s="114"/>
      <c r="Q5" s="115"/>
      <c r="R5" s="115"/>
      <c r="S5" s="114"/>
      <c r="T5" s="115"/>
      <c r="U5" s="115"/>
      <c r="V5" s="114"/>
      <c r="W5" s="115"/>
      <c r="X5" s="115"/>
      <c r="Y5" s="114"/>
      <c r="Z5" s="115"/>
      <c r="AA5" s="115"/>
      <c r="AB5" s="114"/>
    </row>
    <row r="6" spans="1:32" s="44" customFormat="1" ht="11.25" customHeight="1" x14ac:dyDescent="0.2">
      <c r="A6" s="42" t="s">
        <v>3</v>
      </c>
      <c r="B6" s="42">
        <v>1</v>
      </c>
      <c r="C6" s="42">
        <v>2</v>
      </c>
      <c r="D6" s="42">
        <v>3</v>
      </c>
      <c r="E6" s="42">
        <v>4</v>
      </c>
      <c r="F6" s="42">
        <v>5</v>
      </c>
      <c r="G6" s="42">
        <v>6</v>
      </c>
      <c r="H6" s="42">
        <v>7</v>
      </c>
      <c r="I6" s="42">
        <v>8</v>
      </c>
      <c r="J6" s="42">
        <v>9</v>
      </c>
      <c r="K6" s="42">
        <v>10</v>
      </c>
      <c r="L6" s="42">
        <v>11</v>
      </c>
      <c r="M6" s="42">
        <v>12</v>
      </c>
      <c r="N6" s="42">
        <v>13</v>
      </c>
      <c r="O6" s="42">
        <v>14</v>
      </c>
      <c r="P6" s="42">
        <v>15</v>
      </c>
      <c r="Q6" s="42">
        <v>16</v>
      </c>
      <c r="R6" s="42">
        <v>17</v>
      </c>
      <c r="S6" s="42">
        <v>18</v>
      </c>
      <c r="T6" s="42">
        <v>19</v>
      </c>
      <c r="U6" s="42">
        <v>20</v>
      </c>
      <c r="V6" s="42">
        <v>21</v>
      </c>
      <c r="W6" s="42">
        <v>22</v>
      </c>
      <c r="X6" s="42">
        <v>23</v>
      </c>
      <c r="Y6" s="42">
        <v>24</v>
      </c>
      <c r="Z6" s="42">
        <v>25</v>
      </c>
      <c r="AA6" s="42">
        <v>26</v>
      </c>
      <c r="AB6" s="42">
        <v>27</v>
      </c>
    </row>
    <row r="7" spans="1:32" s="30" customFormat="1" ht="18" customHeight="1" x14ac:dyDescent="0.25">
      <c r="A7" s="50" t="s">
        <v>21</v>
      </c>
      <c r="B7" s="79">
        <f>SUM(B8:B12)</f>
        <v>19238</v>
      </c>
      <c r="C7" s="28">
        <f>SUM(C8:C12)</f>
        <v>12086</v>
      </c>
      <c r="D7" s="52">
        <f>IF(B7=0,0,C7/B7)*100</f>
        <v>62.823578334546212</v>
      </c>
      <c r="E7" s="28">
        <f>SUM(E8:E12)</f>
        <v>17469</v>
      </c>
      <c r="F7" s="28">
        <f>SUM(F8:F12)</f>
        <v>10210</v>
      </c>
      <c r="G7" s="52">
        <f>IF(E7=0,0,F7/E7)*100</f>
        <v>58.446390749327378</v>
      </c>
      <c r="H7" s="28">
        <f>SUM(H8:H12)</f>
        <v>5017</v>
      </c>
      <c r="I7" s="28">
        <f>SUM(I8:I12)</f>
        <v>4248</v>
      </c>
      <c r="J7" s="52">
        <f>IF(H7=0,0,I7/H7)*100</f>
        <v>84.672114809647198</v>
      </c>
      <c r="K7" s="28">
        <f>SUM(K8:K12)</f>
        <v>659</v>
      </c>
      <c r="L7" s="28">
        <f>SUM(L8:L12)</f>
        <v>372</v>
      </c>
      <c r="M7" s="52">
        <f>IF(K7=0,0,L7/K7)*100</f>
        <v>56.449165402124436</v>
      </c>
      <c r="N7" s="82">
        <f>SUM(N8:N12)</f>
        <v>811</v>
      </c>
      <c r="O7" s="28">
        <f>SUM(O8:O12)</f>
        <v>205</v>
      </c>
      <c r="P7" s="52">
        <f>IF(N7=0,0,O7/N7)*100</f>
        <v>25.27743526510481</v>
      </c>
      <c r="Q7" s="28">
        <f>SUM(Q8:Q12)</f>
        <v>16381</v>
      </c>
      <c r="R7" s="28">
        <f>SUM(R8:R12)</f>
        <v>8888</v>
      </c>
      <c r="S7" s="52">
        <f>IF(Q7=0,0,R7/Q7)*100</f>
        <v>54.257981808192412</v>
      </c>
      <c r="T7" s="79">
        <f>SUM(T8:T12)</f>
        <v>6221</v>
      </c>
      <c r="U7" s="28">
        <f>SUM(U8:U12)</f>
        <v>2533</v>
      </c>
      <c r="V7" s="52">
        <f>IF(T7=0,0,U7/T7)*100</f>
        <v>40.716926539141618</v>
      </c>
      <c r="W7" s="28">
        <f>SUM(W8:W12)</f>
        <v>5847</v>
      </c>
      <c r="X7" s="28">
        <f>SUM(X8:X12)</f>
        <v>2236</v>
      </c>
      <c r="Y7" s="52">
        <f>IF(W7=0,0,X7/W7)*100</f>
        <v>38.241833418847271</v>
      </c>
      <c r="Z7" s="28">
        <f>SUM(Z8:Z12)</f>
        <v>4876</v>
      </c>
      <c r="AA7" s="28">
        <f>SUM(AA8:AA12)</f>
        <v>883</v>
      </c>
      <c r="AB7" s="52">
        <f>IF(Z7=0,0,AA7/Z7)*100</f>
        <v>18.109105824446267</v>
      </c>
      <c r="AC7" s="29"/>
      <c r="AF7" s="33"/>
    </row>
    <row r="8" spans="1:32" s="33" customFormat="1" ht="18" customHeight="1" x14ac:dyDescent="0.25">
      <c r="A8" s="94" t="s">
        <v>60</v>
      </c>
      <c r="B8" s="92">
        <f>'[5]15'!B30</f>
        <v>1921</v>
      </c>
      <c r="C8" s="31">
        <f>[20]послуги!D10-'16'!C8</f>
        <v>1123</v>
      </c>
      <c r="D8" s="53">
        <f t="shared" ref="D8:D12" si="0">IF(B8=0,0,C8/B8)*100</f>
        <v>58.459135866736077</v>
      </c>
      <c r="E8" s="31">
        <f>'[5]15'!D30</f>
        <v>1856</v>
      </c>
      <c r="F8" s="31">
        <f>[20]послуги!H10-'16'!F8</f>
        <v>968</v>
      </c>
      <c r="G8" s="53">
        <f t="shared" ref="G8:G12" si="1">IF(E8=0,0,F8/E8)*100</f>
        <v>52.155172413793103</v>
      </c>
      <c r="H8" s="31">
        <f>'[5]15'!G30</f>
        <v>529</v>
      </c>
      <c r="I8" s="31">
        <f>[20]послуги!P10-'16'!I8</f>
        <v>407</v>
      </c>
      <c r="J8" s="53">
        <f t="shared" ref="J8:J12" si="2">IF(H8=0,0,I8/H8)*100</f>
        <v>76.937618147448021</v>
      </c>
      <c r="K8" s="31">
        <f>'[5]15'!J30</f>
        <v>35</v>
      </c>
      <c r="L8" s="31">
        <f>[20]послуги!AV10-'16'!L8</f>
        <v>28</v>
      </c>
      <c r="M8" s="53">
        <f t="shared" ref="M8:M12" si="3">IF(K8=0,0,L8/K8)*100</f>
        <v>80</v>
      </c>
      <c r="N8" s="83">
        <f>'[5]15'!M30</f>
        <v>48</v>
      </c>
      <c r="O8" s="31">
        <f>[20]послуги!BJ10-'16'!O8</f>
        <v>43</v>
      </c>
      <c r="P8" s="53">
        <f t="shared" ref="P8:P12" si="4">IF(N8=0,0,O8/N8)*100</f>
        <v>89.583333333333343</v>
      </c>
      <c r="Q8" s="31">
        <f>'[5]15'!P30</f>
        <v>1600</v>
      </c>
      <c r="R8" s="46">
        <f>'[8]1'!C11-'16'!R8</f>
        <v>823</v>
      </c>
      <c r="S8" s="53">
        <f t="shared" ref="S8:S12" si="5">IF(Q8=0,0,R8/Q8)*100</f>
        <v>51.4375</v>
      </c>
      <c r="T8" s="66">
        <f>'[5]15'!R30</f>
        <v>635</v>
      </c>
      <c r="U8" s="46">
        <f>[20]послуги!DK10-'16'!U8</f>
        <v>241</v>
      </c>
      <c r="V8" s="53">
        <f t="shared" ref="V8:V12" si="6">IF(T8=0,0,U8/T8)*100</f>
        <v>37.952755905511808</v>
      </c>
      <c r="W8" s="31">
        <f>'[5]15'!T30</f>
        <v>628</v>
      </c>
      <c r="X8" s="46">
        <f>[20]послуги!DQ10-'16'!X8</f>
        <v>202</v>
      </c>
      <c r="Y8" s="53">
        <f t="shared" ref="Y8:Y12" si="7">IF(W8=0,0,X8/W8)*100</f>
        <v>32.165605095541402</v>
      </c>
      <c r="Z8" s="31">
        <f>'[5]15'!W30</f>
        <v>488</v>
      </c>
      <c r="AA8" s="46">
        <f>[20]послуги!DU10-'16'!AA8</f>
        <v>72</v>
      </c>
      <c r="AB8" s="53">
        <f t="shared" ref="AB8:AB12" si="8">IF(Z8=0,0,AA8/Z8)*100</f>
        <v>14.754098360655737</v>
      </c>
      <c r="AC8" s="29"/>
      <c r="AD8" s="32"/>
    </row>
    <row r="9" spans="1:32" s="34" customFormat="1" ht="18" customHeight="1" x14ac:dyDescent="0.25">
      <c r="A9" s="94" t="s">
        <v>61</v>
      </c>
      <c r="B9" s="92">
        <f>'[5]15'!B31</f>
        <v>1189</v>
      </c>
      <c r="C9" s="80">
        <f>[20]послуги!D11-'16'!C9</f>
        <v>801</v>
      </c>
      <c r="D9" s="53">
        <f t="shared" si="0"/>
        <v>67.367535744322964</v>
      </c>
      <c r="E9" s="80">
        <f>'[5]15'!D31</f>
        <v>1139</v>
      </c>
      <c r="F9" s="80">
        <f>[20]послуги!H11-'16'!F9</f>
        <v>689</v>
      </c>
      <c r="G9" s="53">
        <f t="shared" si="1"/>
        <v>60.491659350307295</v>
      </c>
      <c r="H9" s="80">
        <f>'[5]15'!G31</f>
        <v>308</v>
      </c>
      <c r="I9" s="80">
        <f>[20]послуги!P11-'16'!I9</f>
        <v>279</v>
      </c>
      <c r="J9" s="53">
        <f t="shared" si="2"/>
        <v>90.584415584415595</v>
      </c>
      <c r="K9" s="80">
        <f>'[5]15'!J31</f>
        <v>35</v>
      </c>
      <c r="L9" s="80">
        <f>[20]послуги!AV11-'16'!L9</f>
        <v>17</v>
      </c>
      <c r="M9" s="53">
        <f t="shared" si="3"/>
        <v>48.571428571428569</v>
      </c>
      <c r="N9" s="83">
        <f>'[5]15'!M31</f>
        <v>41</v>
      </c>
      <c r="O9" s="80">
        <f>[20]послуги!BJ11-'16'!O9</f>
        <v>44</v>
      </c>
      <c r="P9" s="53">
        <f t="shared" si="4"/>
        <v>107.31707317073172</v>
      </c>
      <c r="Q9" s="80">
        <f>'[5]15'!P31</f>
        <v>1053</v>
      </c>
      <c r="R9" s="46">
        <f>'[8]1'!C12-'16'!R9</f>
        <v>495</v>
      </c>
      <c r="S9" s="53">
        <f t="shared" si="5"/>
        <v>47.008547008547005</v>
      </c>
      <c r="T9" s="66">
        <f>'[5]15'!R31</f>
        <v>500</v>
      </c>
      <c r="U9" s="46">
        <f>[20]послуги!DK11-'16'!U9</f>
        <v>175</v>
      </c>
      <c r="V9" s="53">
        <f t="shared" si="6"/>
        <v>35</v>
      </c>
      <c r="W9" s="80">
        <f>'[5]15'!T31</f>
        <v>485</v>
      </c>
      <c r="X9" s="46">
        <f>[20]послуги!DQ11-'16'!X9</f>
        <v>153</v>
      </c>
      <c r="Y9" s="53">
        <f t="shared" si="7"/>
        <v>31.546391752577318</v>
      </c>
      <c r="Z9" s="80">
        <f>'[5]15'!W31</f>
        <v>366</v>
      </c>
      <c r="AA9" s="46">
        <f>[20]послуги!DU11-'16'!AA9</f>
        <v>41</v>
      </c>
      <c r="AB9" s="53">
        <f t="shared" si="8"/>
        <v>11.202185792349727</v>
      </c>
      <c r="AC9" s="29"/>
      <c r="AD9" s="32"/>
    </row>
    <row r="10" spans="1:32" s="33" customFormat="1" ht="18" customHeight="1" x14ac:dyDescent="0.25">
      <c r="A10" s="94" t="s">
        <v>62</v>
      </c>
      <c r="B10" s="92">
        <f>'[5]15'!B32</f>
        <v>9062</v>
      </c>
      <c r="C10" s="80">
        <f>[20]послуги!D12-'16'!C10</f>
        <v>5431</v>
      </c>
      <c r="D10" s="53">
        <f t="shared" si="0"/>
        <v>59.931582432134192</v>
      </c>
      <c r="E10" s="80">
        <f>'[5]15'!D32</f>
        <v>7800</v>
      </c>
      <c r="F10" s="80">
        <f>[20]послуги!H12-'16'!F10</f>
        <v>4454</v>
      </c>
      <c r="G10" s="53">
        <f t="shared" si="1"/>
        <v>57.102564102564102</v>
      </c>
      <c r="H10" s="80">
        <f>'[5]15'!G32</f>
        <v>1909</v>
      </c>
      <c r="I10" s="80">
        <f>[20]послуги!P12-'16'!I10</f>
        <v>1653</v>
      </c>
      <c r="J10" s="53">
        <f t="shared" si="2"/>
        <v>86.58983761131482</v>
      </c>
      <c r="K10" s="80">
        <f>'[5]15'!J32</f>
        <v>285</v>
      </c>
      <c r="L10" s="80">
        <f>[20]послуги!AV12-'16'!L10</f>
        <v>152</v>
      </c>
      <c r="M10" s="53">
        <f t="shared" si="3"/>
        <v>53.333333333333336</v>
      </c>
      <c r="N10" s="83">
        <f>'[5]15'!M32</f>
        <v>386</v>
      </c>
      <c r="O10" s="80">
        <f>[20]послуги!BJ12-'16'!O10</f>
        <v>9</v>
      </c>
      <c r="P10" s="53">
        <f t="shared" si="4"/>
        <v>2.3316062176165802</v>
      </c>
      <c r="Q10" s="80">
        <f>'[5]15'!P32</f>
        <v>7348</v>
      </c>
      <c r="R10" s="46">
        <f>'[8]1'!C13-'16'!R10</f>
        <v>4125</v>
      </c>
      <c r="S10" s="53">
        <f t="shared" si="5"/>
        <v>56.137724550898206</v>
      </c>
      <c r="T10" s="66">
        <f>'[5]15'!R32</f>
        <v>2780</v>
      </c>
      <c r="U10" s="46">
        <f>[20]послуги!DK12-'16'!U10</f>
        <v>1246</v>
      </c>
      <c r="V10" s="53">
        <f t="shared" si="6"/>
        <v>44.82014388489209</v>
      </c>
      <c r="W10" s="80">
        <f>'[5]15'!T32</f>
        <v>2486</v>
      </c>
      <c r="X10" s="46">
        <f>[20]послуги!DQ12-'16'!X10</f>
        <v>1064</v>
      </c>
      <c r="Y10" s="53">
        <f t="shared" si="7"/>
        <v>42.799678197908285</v>
      </c>
      <c r="Z10" s="80">
        <f>'[5]15'!W32</f>
        <v>2082</v>
      </c>
      <c r="AA10" s="46">
        <f>[20]послуги!DU12-'16'!AA10</f>
        <v>383</v>
      </c>
      <c r="AB10" s="53">
        <f t="shared" si="8"/>
        <v>18.395773294908739</v>
      </c>
      <c r="AC10" s="29"/>
      <c r="AD10" s="32"/>
    </row>
    <row r="11" spans="1:32" s="33" customFormat="1" ht="18" customHeight="1" x14ac:dyDescent="0.25">
      <c r="A11" s="94" t="s">
        <v>63</v>
      </c>
      <c r="B11" s="92">
        <f>'[5]15'!B33</f>
        <v>4014</v>
      </c>
      <c r="C11" s="80">
        <f>[20]послуги!D13-'16'!C11</f>
        <v>2612</v>
      </c>
      <c r="D11" s="53">
        <f t="shared" si="0"/>
        <v>65.072247135027411</v>
      </c>
      <c r="E11" s="80">
        <f>'[5]15'!D33</f>
        <v>3841</v>
      </c>
      <c r="F11" s="80">
        <f>[20]послуги!H13-'16'!F11</f>
        <v>2315</v>
      </c>
      <c r="G11" s="53">
        <f t="shared" si="1"/>
        <v>60.270762822181723</v>
      </c>
      <c r="H11" s="80">
        <f>'[5]15'!G33</f>
        <v>1377</v>
      </c>
      <c r="I11" s="80">
        <f>[20]послуги!P13-'16'!I11</f>
        <v>992</v>
      </c>
      <c r="J11" s="53">
        <f t="shared" si="2"/>
        <v>72.040668119099493</v>
      </c>
      <c r="K11" s="80">
        <f>'[5]15'!J33</f>
        <v>206</v>
      </c>
      <c r="L11" s="80">
        <f>[20]послуги!AV13-'16'!L11</f>
        <v>114</v>
      </c>
      <c r="M11" s="53">
        <f t="shared" si="3"/>
        <v>55.339805825242713</v>
      </c>
      <c r="N11" s="83">
        <f>'[5]15'!M33</f>
        <v>235</v>
      </c>
      <c r="O11" s="80">
        <f>[20]послуги!BJ13-'16'!O11</f>
        <v>69</v>
      </c>
      <c r="P11" s="53">
        <f t="shared" si="4"/>
        <v>29.361702127659573</v>
      </c>
      <c r="Q11" s="80">
        <f>'[5]15'!P33</f>
        <v>3666</v>
      </c>
      <c r="R11" s="46">
        <f>'[8]1'!C14-'16'!R11</f>
        <v>1998</v>
      </c>
      <c r="S11" s="53">
        <f t="shared" si="5"/>
        <v>54.500818330605561</v>
      </c>
      <c r="T11" s="66">
        <f>'[5]15'!R33</f>
        <v>1304</v>
      </c>
      <c r="U11" s="46">
        <f>[20]послуги!DK13-'16'!U11</f>
        <v>493</v>
      </c>
      <c r="V11" s="53">
        <f t="shared" si="6"/>
        <v>37.806748466257666</v>
      </c>
      <c r="W11" s="80">
        <f>'[5]15'!T33</f>
        <v>1287</v>
      </c>
      <c r="X11" s="46">
        <f>[20]послуги!DQ13-'16'!X11</f>
        <v>457</v>
      </c>
      <c r="Y11" s="53">
        <f t="shared" si="7"/>
        <v>35.508935508935508</v>
      </c>
      <c r="Z11" s="80">
        <f>'[5]15'!W33</f>
        <v>1159</v>
      </c>
      <c r="AA11" s="46">
        <f>[20]послуги!DU13-'16'!AA11</f>
        <v>241</v>
      </c>
      <c r="AB11" s="53">
        <f t="shared" si="8"/>
        <v>20.793787748058669</v>
      </c>
      <c r="AC11" s="29"/>
      <c r="AD11" s="32"/>
    </row>
    <row r="12" spans="1:32" s="33" customFormat="1" ht="18" customHeight="1" x14ac:dyDescent="0.25">
      <c r="A12" s="94" t="s">
        <v>64</v>
      </c>
      <c r="B12" s="92">
        <f>'[5]15'!B34</f>
        <v>3052</v>
      </c>
      <c r="C12" s="80">
        <f>[20]послуги!D14-'16'!C12</f>
        <v>2119</v>
      </c>
      <c r="D12" s="53">
        <f t="shared" si="0"/>
        <v>69.429882044560941</v>
      </c>
      <c r="E12" s="80">
        <f>'[5]15'!D34</f>
        <v>2833</v>
      </c>
      <c r="F12" s="80">
        <f>[20]послуги!H14-'16'!F12</f>
        <v>1784</v>
      </c>
      <c r="G12" s="53">
        <f t="shared" si="1"/>
        <v>62.972114366396049</v>
      </c>
      <c r="H12" s="80">
        <f>'[5]15'!G34</f>
        <v>894</v>
      </c>
      <c r="I12" s="80">
        <f>[20]послуги!P14-'16'!I12</f>
        <v>917</v>
      </c>
      <c r="J12" s="53">
        <f t="shared" si="2"/>
        <v>102.57270693512304</v>
      </c>
      <c r="K12" s="80">
        <f>'[5]15'!J34</f>
        <v>98</v>
      </c>
      <c r="L12" s="80">
        <f>[20]послуги!AV14-'16'!L12</f>
        <v>61</v>
      </c>
      <c r="M12" s="53">
        <f t="shared" si="3"/>
        <v>62.244897959183675</v>
      </c>
      <c r="N12" s="83">
        <f>'[5]15'!M34</f>
        <v>101</v>
      </c>
      <c r="O12" s="80">
        <f>[20]послуги!BJ14-'16'!O12</f>
        <v>40</v>
      </c>
      <c r="P12" s="53">
        <f t="shared" si="4"/>
        <v>39.603960396039604</v>
      </c>
      <c r="Q12" s="80">
        <f>'[5]15'!P34</f>
        <v>2714</v>
      </c>
      <c r="R12" s="46">
        <f>'[8]1'!C15-'16'!R12</f>
        <v>1447</v>
      </c>
      <c r="S12" s="53">
        <f t="shared" si="5"/>
        <v>53.31613854089904</v>
      </c>
      <c r="T12" s="66">
        <f>'[5]15'!R34</f>
        <v>1002</v>
      </c>
      <c r="U12" s="46">
        <f>[20]послуги!DK14-'16'!U12</f>
        <v>378</v>
      </c>
      <c r="V12" s="53">
        <f t="shared" si="6"/>
        <v>37.724550898203589</v>
      </c>
      <c r="W12" s="80">
        <f>'[5]15'!T34</f>
        <v>961</v>
      </c>
      <c r="X12" s="46">
        <f>[20]послуги!DQ14-'16'!X12</f>
        <v>360</v>
      </c>
      <c r="Y12" s="53">
        <f t="shared" si="7"/>
        <v>37.460978147762745</v>
      </c>
      <c r="Z12" s="80">
        <f>'[5]15'!W34</f>
        <v>781</v>
      </c>
      <c r="AA12" s="46">
        <f>[20]послуги!DU14-'16'!AA12</f>
        <v>146</v>
      </c>
      <c r="AB12" s="53">
        <f t="shared" si="8"/>
        <v>18.693982074263765</v>
      </c>
      <c r="AC12" s="29"/>
      <c r="AD12" s="32"/>
    </row>
    <row r="13" spans="1:32" ht="46.5" customHeight="1" x14ac:dyDescent="0.2">
      <c r="A13" s="35"/>
      <c r="B13" s="71"/>
      <c r="C13" s="35"/>
      <c r="D13" s="71"/>
      <c r="E13" s="36"/>
      <c r="F13" s="35"/>
      <c r="G13" s="35"/>
      <c r="H13" s="35"/>
      <c r="I13" s="35"/>
      <c r="J13" s="35"/>
      <c r="K13" s="38"/>
      <c r="L13" s="38"/>
      <c r="M13" s="38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</row>
    <row r="14" spans="1:32" x14ac:dyDescent="0.2">
      <c r="A14" s="39"/>
      <c r="B14" s="73"/>
      <c r="C14" s="39"/>
      <c r="D14" s="73"/>
      <c r="E14" s="39"/>
      <c r="F14" s="39"/>
      <c r="G14" s="39"/>
      <c r="H14" s="39"/>
      <c r="I14" s="39"/>
      <c r="J14" s="39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32" x14ac:dyDescent="0.2">
      <c r="A15" s="39"/>
      <c r="B15" s="73"/>
      <c r="C15" s="39"/>
      <c r="D15" s="73"/>
      <c r="E15" s="39"/>
      <c r="F15" s="39"/>
      <c r="G15" s="39"/>
      <c r="H15" s="39"/>
      <c r="I15" s="39"/>
      <c r="J15" s="39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32" x14ac:dyDescent="0.2">
      <c r="A16" s="39"/>
      <c r="B16" s="73"/>
      <c r="C16" s="39"/>
      <c r="D16" s="73"/>
      <c r="E16" s="39"/>
      <c r="F16" s="39"/>
      <c r="G16" s="39"/>
      <c r="H16" s="39"/>
      <c r="I16" s="39"/>
      <c r="J16" s="39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1:25" x14ac:dyDescent="0.2"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1:25" x14ac:dyDescent="0.2"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1:25" x14ac:dyDescent="0.2"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1:25" x14ac:dyDescent="0.2"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1:25" x14ac:dyDescent="0.2"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1:25" x14ac:dyDescent="0.2"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spans="11:25" x14ac:dyDescent="0.2"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1:25" x14ac:dyDescent="0.2"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1:25" x14ac:dyDescent="0.2"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1:25" x14ac:dyDescent="0.2"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1:25" x14ac:dyDescent="0.2"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1:25" x14ac:dyDescent="0.2"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1:25" x14ac:dyDescent="0.2"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1:25" x14ac:dyDescent="0.2"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1:25" x14ac:dyDescent="0.2"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1:25" x14ac:dyDescent="0.2"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</sheetData>
  <mergeCells count="42">
    <mergeCell ref="T3:V3"/>
    <mergeCell ref="B4:B5"/>
    <mergeCell ref="D4:D5"/>
    <mergeCell ref="T4:T5"/>
    <mergeCell ref="V4:V5"/>
    <mergeCell ref="M4:M5"/>
    <mergeCell ref="AB4:AB5"/>
    <mergeCell ref="U4:U5"/>
    <mergeCell ref="W4:W5"/>
    <mergeCell ref="X4:X5"/>
    <mergeCell ref="Y4:Y5"/>
    <mergeCell ref="C1:M1"/>
    <mergeCell ref="A3:A5"/>
    <mergeCell ref="E3:G3"/>
    <mergeCell ref="H3:J3"/>
    <mergeCell ref="K3:M3"/>
    <mergeCell ref="C4:C5"/>
    <mergeCell ref="E4:E5"/>
    <mergeCell ref="F4:F5"/>
    <mergeCell ref="G4:G5"/>
    <mergeCell ref="H4:H5"/>
    <mergeCell ref="I4:I5"/>
    <mergeCell ref="J4:J5"/>
    <mergeCell ref="K4:K5"/>
    <mergeCell ref="L4:L5"/>
    <mergeCell ref="B3:D3"/>
    <mergeCell ref="N13:AB13"/>
    <mergeCell ref="X1:Y1"/>
    <mergeCell ref="X2:Y2"/>
    <mergeCell ref="Z2:AA2"/>
    <mergeCell ref="N3:P3"/>
    <mergeCell ref="Q3:S3"/>
    <mergeCell ref="W3:Y3"/>
    <mergeCell ref="Z3:AB3"/>
    <mergeCell ref="S4:S5"/>
    <mergeCell ref="N4:N5"/>
    <mergeCell ref="O4:O5"/>
    <mergeCell ref="P4:P5"/>
    <mergeCell ref="Q4:Q5"/>
    <mergeCell ref="R4:R5"/>
    <mergeCell ref="Z4:Z5"/>
    <mergeCell ref="AA4:AA5"/>
  </mergeCells>
  <pageMargins left="0.31496062992125984" right="0.31496062992125984" top="0.35433070866141736" bottom="0.35433070866141736" header="0.31496062992125984" footer="0.31496062992125984"/>
  <pageSetup paperSize="9" orientation="landscape" r:id="rId1"/>
  <colBreaks count="1" manualBreakCount="1">
    <brk id="13" max="27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68"/>
  <sheetViews>
    <sheetView tabSelected="1" zoomScale="75" zoomScaleNormal="75" zoomScaleSheetLayoutView="87" workbookViewId="0">
      <pane xSplit="1" ySplit="6" topLeftCell="C7" activePane="bottomRight" state="frozen"/>
      <selection activeCell="E12" sqref="E12"/>
      <selection pane="topRight" activeCell="E12" sqref="E12"/>
      <selection pane="bottomLeft" activeCell="E12" sqref="E12"/>
      <selection pane="bottomRight" activeCell="G24" sqref="G24"/>
    </sheetView>
  </sheetViews>
  <sheetFormatPr defaultRowHeight="14.25" x14ac:dyDescent="0.2"/>
  <cols>
    <col min="1" max="1" width="29.140625" style="37" customWidth="1"/>
    <col min="2" max="2" width="10.42578125" style="72" customWidth="1"/>
    <col min="3" max="3" width="11" style="37" customWidth="1"/>
    <col min="4" max="4" width="7.85546875" style="72" customWidth="1"/>
    <col min="5" max="5" width="10.140625" style="37" customWidth="1"/>
    <col min="6" max="6" width="9.5703125" style="37" customWidth="1"/>
    <col min="7" max="7" width="7.42578125" style="37" customWidth="1"/>
    <col min="8" max="8" width="10" style="37" customWidth="1"/>
    <col min="9" max="9" width="9.140625" style="37" customWidth="1"/>
    <col min="10" max="10" width="7.42578125" style="37" customWidth="1"/>
    <col min="11" max="12" width="9.42578125" style="37" customWidth="1"/>
    <col min="13" max="13" width="9" style="37" customWidth="1"/>
    <col min="14" max="14" width="8.5703125" style="37" customWidth="1"/>
    <col min="15" max="15" width="8.140625" style="37" customWidth="1"/>
    <col min="16" max="16" width="7.42578125" style="37" customWidth="1"/>
    <col min="17" max="17" width="8.5703125" style="37" customWidth="1"/>
    <col min="18" max="18" width="8.85546875" style="37" customWidth="1"/>
    <col min="19" max="19" width="7.28515625" style="37" customWidth="1"/>
    <col min="20" max="20" width="7.28515625" style="72" customWidth="1"/>
    <col min="21" max="21" width="9.7109375" style="37" customWidth="1"/>
    <col min="22" max="22" width="8.42578125" style="72" customWidth="1"/>
    <col min="23" max="23" width="8.28515625" style="37" customWidth="1"/>
    <col min="24" max="24" width="8.42578125" style="37" customWidth="1"/>
    <col min="25" max="25" width="8.28515625" style="37" customWidth="1"/>
    <col min="26" max="26" width="6.85546875" style="37" customWidth="1"/>
    <col min="27" max="27" width="7.85546875" style="37" customWidth="1"/>
    <col min="28" max="16384" width="9.140625" style="37"/>
  </cols>
  <sheetData>
    <row r="1" spans="1:32" s="22" customFormat="1" ht="59.25" customHeight="1" x14ac:dyDescent="0.35">
      <c r="C1" s="139" t="s">
        <v>79</v>
      </c>
      <c r="D1" s="139"/>
      <c r="E1" s="148"/>
      <c r="F1" s="148"/>
      <c r="G1" s="148"/>
      <c r="H1" s="148"/>
      <c r="I1" s="148"/>
      <c r="J1" s="148"/>
      <c r="K1" s="148"/>
      <c r="L1" s="148"/>
      <c r="M1" s="148"/>
      <c r="N1" s="57"/>
      <c r="O1" s="57"/>
      <c r="P1" s="57"/>
      <c r="Q1" s="21"/>
      <c r="R1" s="21"/>
      <c r="S1" s="21"/>
      <c r="T1" s="21"/>
      <c r="U1" s="21"/>
      <c r="V1" s="21"/>
      <c r="W1" s="21"/>
      <c r="X1" s="117"/>
      <c r="Y1" s="117"/>
      <c r="Z1" s="41"/>
      <c r="AB1" s="47" t="s">
        <v>11</v>
      </c>
    </row>
    <row r="2" spans="1:32" s="25" customFormat="1" ht="14.25" customHeight="1" x14ac:dyDescent="0.25">
      <c r="A2" s="23"/>
      <c r="B2" s="68"/>
      <c r="C2" s="23"/>
      <c r="D2" s="68"/>
      <c r="E2" s="23"/>
      <c r="F2" s="23"/>
      <c r="G2" s="23"/>
      <c r="H2" s="23"/>
      <c r="I2" s="23"/>
      <c r="J2" s="23"/>
      <c r="K2" s="23"/>
      <c r="L2" s="23"/>
      <c r="M2" s="45" t="s">
        <v>5</v>
      </c>
      <c r="N2" s="45"/>
      <c r="O2" s="23"/>
      <c r="P2" s="23"/>
      <c r="Q2" s="24"/>
      <c r="R2" s="24"/>
      <c r="S2" s="24"/>
      <c r="T2" s="24"/>
      <c r="U2" s="24"/>
      <c r="V2" s="24"/>
      <c r="X2" s="111"/>
      <c r="Y2" s="111"/>
      <c r="Z2" s="116" t="s">
        <v>5</v>
      </c>
      <c r="AA2" s="116"/>
    </row>
    <row r="3" spans="1:32" s="26" customFormat="1" ht="63" customHeight="1" x14ac:dyDescent="0.25">
      <c r="A3" s="112"/>
      <c r="B3" s="113" t="s">
        <v>56</v>
      </c>
      <c r="C3" s="113"/>
      <c r="D3" s="113" t="s">
        <v>52</v>
      </c>
      <c r="E3" s="113" t="s">
        <v>16</v>
      </c>
      <c r="F3" s="113"/>
      <c r="G3" s="113"/>
      <c r="H3" s="113" t="s">
        <v>33</v>
      </c>
      <c r="I3" s="113"/>
      <c r="J3" s="113"/>
      <c r="K3" s="113" t="s">
        <v>7</v>
      </c>
      <c r="L3" s="113"/>
      <c r="M3" s="113"/>
      <c r="N3" s="113" t="s">
        <v>8</v>
      </c>
      <c r="O3" s="113"/>
      <c r="P3" s="113"/>
      <c r="Q3" s="118" t="s">
        <v>6</v>
      </c>
      <c r="R3" s="119"/>
      <c r="S3" s="120"/>
      <c r="T3" s="113" t="s">
        <v>58</v>
      </c>
      <c r="U3" s="113"/>
      <c r="V3" s="113" t="s">
        <v>48</v>
      </c>
      <c r="W3" s="113" t="s">
        <v>9</v>
      </c>
      <c r="X3" s="113"/>
      <c r="Y3" s="113"/>
      <c r="Z3" s="113" t="s">
        <v>10</v>
      </c>
      <c r="AA3" s="113"/>
      <c r="AB3" s="113"/>
    </row>
    <row r="4" spans="1:32" s="27" customFormat="1" ht="11.25" customHeight="1" x14ac:dyDescent="0.25">
      <c r="A4" s="112"/>
      <c r="B4" s="115" t="s">
        <v>51</v>
      </c>
      <c r="C4" s="115" t="s">
        <v>57</v>
      </c>
      <c r="D4" s="114" t="s">
        <v>2</v>
      </c>
      <c r="E4" s="115" t="s">
        <v>51</v>
      </c>
      <c r="F4" s="115" t="s">
        <v>57</v>
      </c>
      <c r="G4" s="114" t="s">
        <v>2</v>
      </c>
      <c r="H4" s="115" t="s">
        <v>51</v>
      </c>
      <c r="I4" s="115" t="s">
        <v>57</v>
      </c>
      <c r="J4" s="114" t="s">
        <v>2</v>
      </c>
      <c r="K4" s="115" t="s">
        <v>51</v>
      </c>
      <c r="L4" s="115" t="s">
        <v>57</v>
      </c>
      <c r="M4" s="114" t="s">
        <v>2</v>
      </c>
      <c r="N4" s="115" t="s">
        <v>51</v>
      </c>
      <c r="O4" s="115" t="s">
        <v>57</v>
      </c>
      <c r="P4" s="114" t="s">
        <v>2</v>
      </c>
      <c r="Q4" s="115" t="s">
        <v>51</v>
      </c>
      <c r="R4" s="115" t="s">
        <v>57</v>
      </c>
      <c r="S4" s="114" t="s">
        <v>2</v>
      </c>
      <c r="T4" s="115" t="s">
        <v>51</v>
      </c>
      <c r="U4" s="115" t="s">
        <v>57</v>
      </c>
      <c r="V4" s="114" t="s">
        <v>2</v>
      </c>
      <c r="W4" s="115" t="s">
        <v>51</v>
      </c>
      <c r="X4" s="115" t="s">
        <v>57</v>
      </c>
      <c r="Y4" s="114" t="s">
        <v>2</v>
      </c>
      <c r="Z4" s="115" t="s">
        <v>51</v>
      </c>
      <c r="AA4" s="115" t="s">
        <v>57</v>
      </c>
      <c r="AB4" s="114" t="s">
        <v>2</v>
      </c>
    </row>
    <row r="5" spans="1:32" s="27" customFormat="1" ht="6" customHeight="1" x14ac:dyDescent="0.25">
      <c r="A5" s="112"/>
      <c r="B5" s="115"/>
      <c r="C5" s="115"/>
      <c r="D5" s="114"/>
      <c r="E5" s="115"/>
      <c r="F5" s="115"/>
      <c r="G5" s="114"/>
      <c r="H5" s="115"/>
      <c r="I5" s="115"/>
      <c r="J5" s="114"/>
      <c r="K5" s="115"/>
      <c r="L5" s="115"/>
      <c r="M5" s="114"/>
      <c r="N5" s="115"/>
      <c r="O5" s="115"/>
      <c r="P5" s="114"/>
      <c r="Q5" s="115"/>
      <c r="R5" s="115"/>
      <c r="S5" s="114"/>
      <c r="T5" s="115"/>
      <c r="U5" s="115"/>
      <c r="V5" s="114"/>
      <c r="W5" s="115"/>
      <c r="X5" s="115"/>
      <c r="Y5" s="114"/>
      <c r="Z5" s="115"/>
      <c r="AA5" s="115"/>
      <c r="AB5" s="114"/>
    </row>
    <row r="6" spans="1:32" s="44" customFormat="1" ht="11.25" customHeight="1" x14ac:dyDescent="0.2">
      <c r="A6" s="42" t="s">
        <v>3</v>
      </c>
      <c r="B6" s="42">
        <v>1</v>
      </c>
      <c r="C6" s="42">
        <v>2</v>
      </c>
      <c r="D6" s="42">
        <v>3</v>
      </c>
      <c r="E6" s="42">
        <v>4</v>
      </c>
      <c r="F6" s="42">
        <v>5</v>
      </c>
      <c r="G6" s="42">
        <v>6</v>
      </c>
      <c r="H6" s="42">
        <v>7</v>
      </c>
      <c r="I6" s="42">
        <v>8</v>
      </c>
      <c r="J6" s="42">
        <v>9</v>
      </c>
      <c r="K6" s="42">
        <v>10</v>
      </c>
      <c r="L6" s="42">
        <v>11</v>
      </c>
      <c r="M6" s="42">
        <v>12</v>
      </c>
      <c r="N6" s="42">
        <v>13</v>
      </c>
      <c r="O6" s="42">
        <v>14</v>
      </c>
      <c r="P6" s="42">
        <v>15</v>
      </c>
      <c r="Q6" s="42">
        <v>16</v>
      </c>
      <c r="R6" s="42">
        <v>17</v>
      </c>
      <c r="S6" s="42">
        <v>18</v>
      </c>
      <c r="T6" s="42">
        <v>19</v>
      </c>
      <c r="U6" s="42">
        <v>20</v>
      </c>
      <c r="V6" s="42">
        <v>21</v>
      </c>
      <c r="W6" s="42">
        <v>22</v>
      </c>
      <c r="X6" s="42">
        <v>23</v>
      </c>
      <c r="Y6" s="42">
        <v>24</v>
      </c>
      <c r="Z6" s="42">
        <v>25</v>
      </c>
      <c r="AA6" s="42">
        <v>26</v>
      </c>
      <c r="AB6" s="42">
        <v>27</v>
      </c>
    </row>
    <row r="7" spans="1:32" s="30" customFormat="1" ht="16.5" customHeight="1" x14ac:dyDescent="0.25">
      <c r="A7" s="50" t="s">
        <v>21</v>
      </c>
      <c r="B7" s="79">
        <f>SUM(B8:B12)</f>
        <v>10956</v>
      </c>
      <c r="C7" s="28">
        <f>SUM(C8:C12)</f>
        <v>6655</v>
      </c>
      <c r="D7" s="52">
        <f>IF(B7=0,0,C7/B7)*100</f>
        <v>60.742971887550198</v>
      </c>
      <c r="E7" s="28">
        <f>SUM(E8:E12)</f>
        <v>10191</v>
      </c>
      <c r="F7" s="28">
        <f>SUM(F8:F12)</f>
        <v>5506</v>
      </c>
      <c r="G7" s="52">
        <f>IF(E7=0,0,F7/E7)*100</f>
        <v>54.028063978019823</v>
      </c>
      <c r="H7" s="28">
        <f>SUM(H8:H12)</f>
        <v>2552</v>
      </c>
      <c r="I7" s="28">
        <f>SUM(I8:I12)</f>
        <v>1995</v>
      </c>
      <c r="J7" s="52">
        <f>IF(H7=0,0,I7/H7)*100</f>
        <v>78.17398119122258</v>
      </c>
      <c r="K7" s="28">
        <f>SUM(K8:K12)</f>
        <v>757</v>
      </c>
      <c r="L7" s="28">
        <f>SUM(L8:L12)</f>
        <v>230</v>
      </c>
      <c r="M7" s="52">
        <f>IF(K7=0,0,L7/K7)*100</f>
        <v>30.383091149273451</v>
      </c>
      <c r="N7" s="28">
        <f>SUM(N8:N12)</f>
        <v>652</v>
      </c>
      <c r="O7" s="28">
        <f>SUM(O8:O12)</f>
        <v>191</v>
      </c>
      <c r="P7" s="52">
        <f>IF(N7=0,0,O7/N7)*100</f>
        <v>29.29447852760736</v>
      </c>
      <c r="Q7" s="28">
        <f>SUM(Q8:Q12)</f>
        <v>9355</v>
      </c>
      <c r="R7" s="28">
        <f>SUM(R8:R12)</f>
        <v>4436</v>
      </c>
      <c r="S7" s="52">
        <f>IF(Q7=0,0,R7/Q7)*100</f>
        <v>47.41849278460716</v>
      </c>
      <c r="T7" s="79">
        <f>SUM(T8:T12)</f>
        <v>3700</v>
      </c>
      <c r="U7" s="28">
        <f>SUM(U8:U12)</f>
        <v>1855</v>
      </c>
      <c r="V7" s="52">
        <f>IF(T7=0,0,U7/T7)*100</f>
        <v>50.135135135135137</v>
      </c>
      <c r="W7" s="28">
        <f>SUM(W8:W12)</f>
        <v>3549</v>
      </c>
      <c r="X7" s="28">
        <f>SUM(X8:X12)</f>
        <v>1607</v>
      </c>
      <c r="Y7" s="52">
        <f>IF(W7=0,0,X7/W7)*100</f>
        <v>45.280360664976051</v>
      </c>
      <c r="Z7" s="28">
        <f>SUM(Z8:Z12)</f>
        <v>2956</v>
      </c>
      <c r="AA7" s="28">
        <f>SUM(AA8:AA12)</f>
        <v>503</v>
      </c>
      <c r="AB7" s="52">
        <f>IF(Z7=0,0,AA7/Z7)*100</f>
        <v>17.016238159675236</v>
      </c>
      <c r="AC7" s="29"/>
      <c r="AF7" s="33"/>
    </row>
    <row r="8" spans="1:32" s="33" customFormat="1" ht="18" customHeight="1" x14ac:dyDescent="0.25">
      <c r="A8" s="94" t="s">
        <v>60</v>
      </c>
      <c r="B8" s="92">
        <f>'[5]16'!B30</f>
        <v>1807</v>
      </c>
      <c r="C8" s="31">
        <f>[21]Шаблон!$M8+[21]Шаблон!$K8-[21]Шаблон!$L8+[22]Шаблон!$D8</f>
        <v>902</v>
      </c>
      <c r="D8" s="53">
        <f t="shared" ref="D8:D12" si="0">IF(B8=0,0,C8/B8)*100</f>
        <v>49.91698948533481</v>
      </c>
      <c r="E8" s="31">
        <f>'[5]16'!D30</f>
        <v>1766</v>
      </c>
      <c r="F8" s="31">
        <f>[22]Шаблон!$D8</f>
        <v>809</v>
      </c>
      <c r="G8" s="53">
        <f t="shared" ref="G8:G12" si="1">IF(E8=0,0,F8/E8)*100</f>
        <v>45.809739524348807</v>
      </c>
      <c r="H8" s="31">
        <f>'[5]16'!G30</f>
        <v>380</v>
      </c>
      <c r="I8" s="31">
        <f>[22]Шаблон!$F8+[21]Шаблон!$D8</f>
        <v>214</v>
      </c>
      <c r="J8" s="53">
        <f t="shared" ref="J8:J12" si="2">IF(H8=0,0,I8/H8)*100</f>
        <v>56.315789473684205</v>
      </c>
      <c r="K8" s="31">
        <f>'[5]16'!J30</f>
        <v>113</v>
      </c>
      <c r="L8" s="31">
        <f>[22]Шаблон!$J8</f>
        <v>32</v>
      </c>
      <c r="M8" s="53">
        <f t="shared" ref="M8:M12" si="3">IF(K8=0,0,L8/K8)*100</f>
        <v>28.318584070796462</v>
      </c>
      <c r="N8" s="83">
        <f>'[5]16'!M30</f>
        <v>78</v>
      </c>
      <c r="O8" s="31">
        <f>[22]Шаблон!$K8+[22]Шаблон!$L8+[21]Шаблон!$G8</f>
        <v>48</v>
      </c>
      <c r="P8" s="53">
        <f t="shared" ref="P8:P12" si="4">IF(N8=0,0,O8/N8)*100</f>
        <v>61.53846153846154</v>
      </c>
      <c r="Q8" s="31">
        <f>'[5]16'!P30</f>
        <v>1453</v>
      </c>
      <c r="R8" s="46">
        <f>[22]Шаблон!$M8</f>
        <v>692</v>
      </c>
      <c r="S8" s="53">
        <f t="shared" ref="S8:S12" si="5">IF(Q8=0,0,R8/Q8)*100</f>
        <v>47.625602202339984</v>
      </c>
      <c r="T8" s="66">
        <f>'[5]16'!R30</f>
        <v>644</v>
      </c>
      <c r="U8" s="46">
        <f>[21]Шаблон!$M8+[22]Шаблон!$P8</f>
        <v>271</v>
      </c>
      <c r="V8" s="53">
        <f t="shared" ref="V8:V12" si="6">IF(T8=0,0,U8/T8)*100</f>
        <v>42.080745341614907</v>
      </c>
      <c r="W8" s="31">
        <f>'[5]16'!T30</f>
        <v>641</v>
      </c>
      <c r="X8" s="46">
        <f>[22]Шаблон!$P8</f>
        <v>257</v>
      </c>
      <c r="Y8" s="53">
        <f t="shared" ref="Y8:Y12" si="7">IF(W8=0,0,X8/W8)*100</f>
        <v>40.09360374414976</v>
      </c>
      <c r="Z8" s="31">
        <f>'[5]16'!W30</f>
        <v>522</v>
      </c>
      <c r="AA8" s="46">
        <f>[22]Шаблон!$T8</f>
        <v>60</v>
      </c>
      <c r="AB8" s="53">
        <f t="shared" ref="AB8:AB12" si="8">IF(Z8=0,0,AA8/Z8)*100</f>
        <v>11.494252873563218</v>
      </c>
      <c r="AC8" s="29"/>
      <c r="AD8" s="32"/>
    </row>
    <row r="9" spans="1:32" s="34" customFormat="1" ht="18" customHeight="1" x14ac:dyDescent="0.25">
      <c r="A9" s="94" t="s">
        <v>61</v>
      </c>
      <c r="B9" s="92">
        <f>'[5]16'!B31</f>
        <v>1064</v>
      </c>
      <c r="C9" s="80">
        <f>[21]Шаблон!$M9+[21]Шаблон!$K9-[21]Шаблон!$L9+[22]Шаблон!$D9</f>
        <v>662</v>
      </c>
      <c r="D9" s="53">
        <f t="shared" si="0"/>
        <v>62.218045112781951</v>
      </c>
      <c r="E9" s="80">
        <f>'[5]16'!D31</f>
        <v>1021</v>
      </c>
      <c r="F9" s="80">
        <f>[22]Шаблон!$D9</f>
        <v>557</v>
      </c>
      <c r="G9" s="53">
        <f t="shared" si="1"/>
        <v>54.554358472086193</v>
      </c>
      <c r="H9" s="80">
        <f>'[5]16'!G31</f>
        <v>224</v>
      </c>
      <c r="I9" s="80">
        <f>[22]Шаблон!$F9+[21]Шаблон!$D9</f>
        <v>136</v>
      </c>
      <c r="J9" s="53">
        <f t="shared" si="2"/>
        <v>60.714285714285708</v>
      </c>
      <c r="K9" s="80">
        <f>'[5]16'!J31</f>
        <v>64</v>
      </c>
      <c r="L9" s="80">
        <f>[22]Шаблон!$J9</f>
        <v>25</v>
      </c>
      <c r="M9" s="53">
        <f t="shared" si="3"/>
        <v>39.0625</v>
      </c>
      <c r="N9" s="83">
        <f>'[5]16'!M31</f>
        <v>75</v>
      </c>
      <c r="O9" s="80">
        <f>[22]Шаблон!$K9+[22]Шаблон!$L9+[21]Шаблон!$G9</f>
        <v>82</v>
      </c>
      <c r="P9" s="53">
        <f t="shared" si="4"/>
        <v>109.33333333333333</v>
      </c>
      <c r="Q9" s="80">
        <f>'[5]16'!P31</f>
        <v>952</v>
      </c>
      <c r="R9" s="46">
        <f>[22]Шаблон!$M9</f>
        <v>423</v>
      </c>
      <c r="S9" s="53">
        <f t="shared" si="5"/>
        <v>44.432773109243698</v>
      </c>
      <c r="T9" s="66">
        <f>'[5]16'!R31</f>
        <v>415</v>
      </c>
      <c r="U9" s="46">
        <f>[21]Шаблон!$M9+[22]Шаблон!$P9</f>
        <v>280</v>
      </c>
      <c r="V9" s="53">
        <f t="shared" si="6"/>
        <v>67.46987951807229</v>
      </c>
      <c r="W9" s="80">
        <f>'[5]16'!T31</f>
        <v>388</v>
      </c>
      <c r="X9" s="46">
        <f>[22]Шаблон!$P9</f>
        <v>239</v>
      </c>
      <c r="Y9" s="53">
        <f t="shared" si="7"/>
        <v>61.597938144329902</v>
      </c>
      <c r="Z9" s="80">
        <f>'[5]16'!W31</f>
        <v>290</v>
      </c>
      <c r="AA9" s="46">
        <f>[22]Шаблон!$T9</f>
        <v>59</v>
      </c>
      <c r="AB9" s="53">
        <f t="shared" si="8"/>
        <v>20.344827586206897</v>
      </c>
      <c r="AC9" s="29"/>
      <c r="AD9" s="32"/>
    </row>
    <row r="10" spans="1:32" s="33" customFormat="1" ht="18" customHeight="1" x14ac:dyDescent="0.25">
      <c r="A10" s="94" t="s">
        <v>62</v>
      </c>
      <c r="B10" s="92">
        <f>'[5]16'!B32</f>
        <v>3420</v>
      </c>
      <c r="C10" s="80">
        <f>[21]Шаблон!$M10+[21]Шаблон!$K10-[21]Шаблон!$L10+[22]Шаблон!$D10</f>
        <v>2267</v>
      </c>
      <c r="D10" s="53">
        <f t="shared" si="0"/>
        <v>66.286549707602333</v>
      </c>
      <c r="E10" s="80">
        <f>'[5]16'!D32</f>
        <v>2981</v>
      </c>
      <c r="F10" s="80">
        <f>[22]Шаблон!$D10</f>
        <v>1759</v>
      </c>
      <c r="G10" s="53">
        <f t="shared" si="1"/>
        <v>59.007044615900703</v>
      </c>
      <c r="H10" s="80">
        <f>'[5]16'!G32</f>
        <v>698</v>
      </c>
      <c r="I10" s="80">
        <f>[22]Шаблон!$F10+[21]Шаблон!$D10</f>
        <v>765</v>
      </c>
      <c r="J10" s="53">
        <f t="shared" si="2"/>
        <v>109.59885386819484</v>
      </c>
      <c r="K10" s="80">
        <f>'[5]16'!J32</f>
        <v>236</v>
      </c>
      <c r="L10" s="80">
        <f>[22]Шаблон!$J10</f>
        <v>82</v>
      </c>
      <c r="M10" s="53">
        <f t="shared" si="3"/>
        <v>34.745762711864408</v>
      </c>
      <c r="N10" s="83">
        <f>'[5]16'!M32</f>
        <v>244</v>
      </c>
      <c r="O10" s="80">
        <f>[22]Шаблон!$K10+[22]Шаблон!$L10+[21]Шаблон!$G10</f>
        <v>11</v>
      </c>
      <c r="P10" s="53">
        <f t="shared" si="4"/>
        <v>4.5081967213114753</v>
      </c>
      <c r="Q10" s="80">
        <f>'[5]16'!P32</f>
        <v>2779</v>
      </c>
      <c r="R10" s="46">
        <f>[22]Шаблон!$M10</f>
        <v>1371</v>
      </c>
      <c r="S10" s="53">
        <f t="shared" si="5"/>
        <v>49.334292911119107</v>
      </c>
      <c r="T10" s="66">
        <f>'[5]16'!R32</f>
        <v>1185</v>
      </c>
      <c r="U10" s="46">
        <f>[21]Шаблон!$M10+[22]Шаблон!$P10</f>
        <v>574</v>
      </c>
      <c r="V10" s="53">
        <f t="shared" si="6"/>
        <v>48.438818565400844</v>
      </c>
      <c r="W10" s="80">
        <f>'[5]16'!T32</f>
        <v>1080</v>
      </c>
      <c r="X10" s="46">
        <f>[22]Шаблон!$P10</f>
        <v>435</v>
      </c>
      <c r="Y10" s="53">
        <f t="shared" si="7"/>
        <v>40.277777777777779</v>
      </c>
      <c r="Z10" s="80">
        <f>'[5]16'!W32</f>
        <v>892</v>
      </c>
      <c r="AA10" s="46">
        <f>[22]Шаблон!$T10</f>
        <v>134</v>
      </c>
      <c r="AB10" s="53">
        <f t="shared" si="8"/>
        <v>15.022421524663676</v>
      </c>
      <c r="AC10" s="29"/>
      <c r="AD10" s="32"/>
    </row>
    <row r="11" spans="1:32" s="33" customFormat="1" ht="18" customHeight="1" x14ac:dyDescent="0.25">
      <c r="A11" s="94" t="s">
        <v>63</v>
      </c>
      <c r="B11" s="92">
        <f>'[5]16'!B33</f>
        <v>2670</v>
      </c>
      <c r="C11" s="80">
        <f>[21]Шаблон!$M11+[21]Шаблон!$K11-[21]Шаблон!$L11+[22]Шаблон!$D11</f>
        <v>1501</v>
      </c>
      <c r="D11" s="53">
        <f t="shared" si="0"/>
        <v>56.217228464419478</v>
      </c>
      <c r="E11" s="80">
        <f>'[5]16'!D33</f>
        <v>2524</v>
      </c>
      <c r="F11" s="80">
        <f>[22]Шаблон!$D11</f>
        <v>1308</v>
      </c>
      <c r="G11" s="53">
        <f t="shared" si="1"/>
        <v>51.82250396196514</v>
      </c>
      <c r="H11" s="80">
        <f>'[5]16'!G33</f>
        <v>753</v>
      </c>
      <c r="I11" s="80">
        <f>[22]Шаблон!$F11+[21]Шаблон!$D11</f>
        <v>436</v>
      </c>
      <c r="J11" s="53">
        <f t="shared" si="2"/>
        <v>57.901726427622847</v>
      </c>
      <c r="K11" s="80">
        <f>'[5]16'!J33</f>
        <v>205</v>
      </c>
      <c r="L11" s="80">
        <f>[22]Шаблон!$J11</f>
        <v>66</v>
      </c>
      <c r="M11" s="53">
        <f t="shared" si="3"/>
        <v>32.195121951219512</v>
      </c>
      <c r="N11" s="83">
        <f>'[5]16'!M33</f>
        <v>179</v>
      </c>
      <c r="O11" s="80">
        <f>[22]Шаблон!$K11+[22]Шаблон!$L11+[21]Шаблон!$G11</f>
        <v>15</v>
      </c>
      <c r="P11" s="53">
        <f t="shared" si="4"/>
        <v>8.3798882681564244</v>
      </c>
      <c r="Q11" s="80">
        <f>'[5]16'!P33</f>
        <v>2393</v>
      </c>
      <c r="R11" s="46">
        <f>[22]Шаблон!$M11</f>
        <v>1130</v>
      </c>
      <c r="S11" s="53">
        <f t="shared" si="5"/>
        <v>47.221061429168408</v>
      </c>
      <c r="T11" s="66">
        <f>'[5]16'!R33</f>
        <v>761</v>
      </c>
      <c r="U11" s="46">
        <f>[21]Шаблон!$M11+[22]Шаблон!$P11</f>
        <v>391</v>
      </c>
      <c r="V11" s="53">
        <f t="shared" si="6"/>
        <v>51.379763469119574</v>
      </c>
      <c r="W11" s="80">
        <f>'[5]16'!T33</f>
        <v>758</v>
      </c>
      <c r="X11" s="46">
        <f>[22]Шаблон!$P11</f>
        <v>355</v>
      </c>
      <c r="Y11" s="53">
        <f t="shared" si="7"/>
        <v>46.833773087071236</v>
      </c>
      <c r="Z11" s="80">
        <f>'[5]16'!W33</f>
        <v>710</v>
      </c>
      <c r="AA11" s="46">
        <f>[22]Шаблон!$T11</f>
        <v>147</v>
      </c>
      <c r="AB11" s="53">
        <f t="shared" si="8"/>
        <v>20.704225352112676</v>
      </c>
      <c r="AC11" s="29"/>
      <c r="AD11" s="32"/>
    </row>
    <row r="12" spans="1:32" s="33" customFormat="1" ht="18" customHeight="1" x14ac:dyDescent="0.25">
      <c r="A12" s="94" t="s">
        <v>64</v>
      </c>
      <c r="B12" s="92">
        <f>'[5]16'!B34</f>
        <v>1995</v>
      </c>
      <c r="C12" s="80">
        <f>[21]Шаблон!$M12+[21]Шаблон!$K12-[21]Шаблон!$L12+[22]Шаблон!$D12</f>
        <v>1323</v>
      </c>
      <c r="D12" s="53">
        <f t="shared" si="0"/>
        <v>66.315789473684205</v>
      </c>
      <c r="E12" s="80">
        <f>'[5]16'!D34</f>
        <v>1899</v>
      </c>
      <c r="F12" s="80">
        <f>[22]Шаблон!$D12</f>
        <v>1073</v>
      </c>
      <c r="G12" s="53">
        <f t="shared" si="1"/>
        <v>56.503422854133753</v>
      </c>
      <c r="H12" s="80">
        <f>'[5]16'!G34</f>
        <v>497</v>
      </c>
      <c r="I12" s="80">
        <f>[22]Шаблон!$F12+[21]Шаблон!$D12</f>
        <v>444</v>
      </c>
      <c r="J12" s="53">
        <f t="shared" si="2"/>
        <v>89.336016096579471</v>
      </c>
      <c r="K12" s="80">
        <f>'[5]16'!J34</f>
        <v>139</v>
      </c>
      <c r="L12" s="80">
        <f>[22]Шаблон!$J12</f>
        <v>25</v>
      </c>
      <c r="M12" s="53">
        <f t="shared" si="3"/>
        <v>17.985611510791365</v>
      </c>
      <c r="N12" s="83">
        <f>'[5]16'!M34</f>
        <v>76</v>
      </c>
      <c r="O12" s="80">
        <f>[22]Шаблон!$K12+[22]Шаблон!$L12+[21]Шаблон!$G12</f>
        <v>35</v>
      </c>
      <c r="P12" s="53">
        <f t="shared" si="4"/>
        <v>46.05263157894737</v>
      </c>
      <c r="Q12" s="80">
        <f>'[5]16'!P34</f>
        <v>1778</v>
      </c>
      <c r="R12" s="46">
        <f>[22]Шаблон!$M12</f>
        <v>820</v>
      </c>
      <c r="S12" s="53">
        <f t="shared" si="5"/>
        <v>46.11923509561305</v>
      </c>
      <c r="T12" s="66">
        <f>'[5]16'!R34</f>
        <v>695</v>
      </c>
      <c r="U12" s="46">
        <f>[21]Шаблон!$M12+[22]Шаблон!$P12</f>
        <v>339</v>
      </c>
      <c r="V12" s="53">
        <f t="shared" si="6"/>
        <v>48.776978417266186</v>
      </c>
      <c r="W12" s="80">
        <f>'[5]16'!T34</f>
        <v>682</v>
      </c>
      <c r="X12" s="46">
        <f>[22]Шаблон!$P12</f>
        <v>321</v>
      </c>
      <c r="Y12" s="53">
        <f t="shared" si="7"/>
        <v>47.067448680351909</v>
      </c>
      <c r="Z12" s="80">
        <f>'[5]16'!W34</f>
        <v>542</v>
      </c>
      <c r="AA12" s="46">
        <f>[22]Шаблон!$T12</f>
        <v>103</v>
      </c>
      <c r="AB12" s="53">
        <f t="shared" si="8"/>
        <v>19.00369003690037</v>
      </c>
      <c r="AC12" s="29"/>
      <c r="AD12" s="32"/>
    </row>
    <row r="13" spans="1:32" ht="51" customHeight="1" x14ac:dyDescent="0.2">
      <c r="A13" s="35"/>
      <c r="B13" s="71"/>
      <c r="C13" s="35"/>
      <c r="D13" s="71"/>
      <c r="E13" s="36"/>
      <c r="F13" s="35"/>
      <c r="G13" s="35"/>
      <c r="H13" s="35"/>
      <c r="I13" s="35"/>
      <c r="J13" s="35"/>
      <c r="K13" s="38"/>
      <c r="L13" s="38"/>
      <c r="M13" s="38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</row>
    <row r="14" spans="1:32" x14ac:dyDescent="0.2">
      <c r="A14" s="39"/>
      <c r="B14" s="73"/>
      <c r="C14" s="39"/>
      <c r="D14" s="73"/>
      <c r="E14" s="39"/>
      <c r="F14" s="39"/>
      <c r="G14" s="39"/>
      <c r="H14" s="39"/>
      <c r="I14" s="39"/>
      <c r="J14" s="39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32" x14ac:dyDescent="0.2">
      <c r="A15" s="39"/>
      <c r="B15" s="73"/>
      <c r="C15" s="39"/>
      <c r="D15" s="73"/>
      <c r="E15" s="39"/>
      <c r="F15" s="39"/>
      <c r="G15" s="39"/>
      <c r="H15" s="39"/>
      <c r="I15" s="39"/>
      <c r="J15" s="39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32" x14ac:dyDescent="0.2">
      <c r="A16" s="39"/>
      <c r="B16" s="73"/>
      <c r="C16" s="39"/>
      <c r="D16" s="73"/>
      <c r="E16" s="39"/>
      <c r="F16" s="39"/>
      <c r="G16" s="39"/>
      <c r="H16" s="39"/>
      <c r="I16" s="39"/>
      <c r="J16" s="39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1:25" x14ac:dyDescent="0.2"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1:25" x14ac:dyDescent="0.2"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1:25" x14ac:dyDescent="0.2"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1:25" x14ac:dyDescent="0.2"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1:25" x14ac:dyDescent="0.2"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1:25" x14ac:dyDescent="0.2"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spans="11:25" x14ac:dyDescent="0.2"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1:25" x14ac:dyDescent="0.2"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1:25" x14ac:dyDescent="0.2"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1:25" x14ac:dyDescent="0.2"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1:25" x14ac:dyDescent="0.2"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1:25" x14ac:dyDescent="0.2"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1:25" x14ac:dyDescent="0.2"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1:25" x14ac:dyDescent="0.2"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1:25" x14ac:dyDescent="0.2"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1:25" x14ac:dyDescent="0.2"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</sheetData>
  <mergeCells count="42">
    <mergeCell ref="N3:P3"/>
    <mergeCell ref="Z3:AB3"/>
    <mergeCell ref="AB4:AB5"/>
    <mergeCell ref="X4:X5"/>
    <mergeCell ref="Y4:Y5"/>
    <mergeCell ref="U4:U5"/>
    <mergeCell ref="P4:P5"/>
    <mergeCell ref="Q4:Q5"/>
    <mergeCell ref="R4:R5"/>
    <mergeCell ref="S4:S5"/>
    <mergeCell ref="T3:V3"/>
    <mergeCell ref="T4:T5"/>
    <mergeCell ref="V4:V5"/>
    <mergeCell ref="C1:M1"/>
    <mergeCell ref="G4:G5"/>
    <mergeCell ref="N13:AB13"/>
    <mergeCell ref="Q3:S3"/>
    <mergeCell ref="W3:Y3"/>
    <mergeCell ref="W4:W5"/>
    <mergeCell ref="N4:N5"/>
    <mergeCell ref="O4:O5"/>
    <mergeCell ref="X1:Y1"/>
    <mergeCell ref="AA4:AA5"/>
    <mergeCell ref="J4:J5"/>
    <mergeCell ref="K4:K5"/>
    <mergeCell ref="L4:L5"/>
    <mergeCell ref="Z4:Z5"/>
    <mergeCell ref="X2:Y2"/>
    <mergeCell ref="Z2:AA2"/>
    <mergeCell ref="A3:A5"/>
    <mergeCell ref="E3:G3"/>
    <mergeCell ref="H3:J3"/>
    <mergeCell ref="K3:M3"/>
    <mergeCell ref="C4:C5"/>
    <mergeCell ref="E4:E5"/>
    <mergeCell ref="F4:F5"/>
    <mergeCell ref="M4:M5"/>
    <mergeCell ref="H4:H5"/>
    <mergeCell ref="I4:I5"/>
    <mergeCell ref="B3:D3"/>
    <mergeCell ref="B4:B5"/>
    <mergeCell ref="D4:D5"/>
  </mergeCells>
  <pageMargins left="0.31496062992125984" right="0.31496062992125984" top="0.35433070866141736" bottom="0.35433070866141736" header="0.31496062992125984" footer="0.31496062992125984"/>
  <pageSetup paperSize="9" orientation="landscape" r:id="rId1"/>
  <colBreaks count="1" manualBreakCount="1">
    <brk id="13" max="27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4" sqref="H24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68"/>
  <sheetViews>
    <sheetView zoomScale="75" zoomScaleNormal="75" zoomScaleSheetLayoutView="87" workbookViewId="0">
      <pane xSplit="1" ySplit="6" topLeftCell="B7" activePane="bottomRight" state="frozen"/>
      <selection activeCell="A4" sqref="A4:A6"/>
      <selection pane="topRight" activeCell="A4" sqref="A4:A6"/>
      <selection pane="bottomLeft" activeCell="A4" sqref="A4:A6"/>
      <selection pane="bottomRight" activeCell="C17" sqref="C17"/>
    </sheetView>
  </sheetViews>
  <sheetFormatPr defaultRowHeight="14.25" x14ac:dyDescent="0.2"/>
  <cols>
    <col min="1" max="1" width="24" style="37" customWidth="1"/>
    <col min="2" max="2" width="9.7109375" style="72" customWidth="1"/>
    <col min="3" max="3" width="8" style="72" customWidth="1"/>
    <col min="4" max="4" width="10.85546875" style="37" customWidth="1"/>
    <col min="5" max="5" width="9.7109375" style="37" customWidth="1"/>
    <col min="6" max="6" width="10" style="37" customWidth="1"/>
    <col min="7" max="7" width="7.42578125" style="37" customWidth="1"/>
    <col min="8" max="8" width="9" style="37" customWidth="1"/>
    <col min="9" max="9" width="8.28515625" style="37" customWidth="1"/>
    <col min="10" max="10" width="8.7109375" style="37" customWidth="1"/>
    <col min="11" max="11" width="11" style="37" customWidth="1"/>
    <col min="12" max="12" width="10.7109375" style="37" customWidth="1"/>
    <col min="13" max="13" width="9" style="37" customWidth="1"/>
    <col min="14" max="15" width="7.7109375" style="37" customWidth="1"/>
    <col min="16" max="16" width="8.140625" style="37" customWidth="1"/>
    <col min="17" max="17" width="7" style="37" customWidth="1"/>
    <col min="18" max="18" width="8.28515625" style="37" customWidth="1"/>
    <col min="19" max="19" width="8.140625" style="37" customWidth="1"/>
    <col min="20" max="20" width="7" style="72" customWidth="1"/>
    <col min="21" max="21" width="6.28515625" style="72" customWidth="1"/>
    <col min="22" max="22" width="8.85546875" style="37" customWidth="1"/>
    <col min="23" max="23" width="8.28515625" style="37" customWidth="1"/>
    <col min="24" max="24" width="8.42578125" style="37" customWidth="1"/>
    <col min="25" max="25" width="7.5703125" style="37" customWidth="1"/>
    <col min="26" max="26" width="7.42578125" style="37" customWidth="1"/>
    <col min="27" max="27" width="8" style="37" customWidth="1"/>
    <col min="28" max="16384" width="9.140625" style="37"/>
  </cols>
  <sheetData>
    <row r="1" spans="1:32" s="22" customFormat="1" ht="75.75" customHeight="1" x14ac:dyDescent="0.35">
      <c r="B1" s="108" t="s">
        <v>69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21"/>
      <c r="O1" s="21"/>
      <c r="P1" s="21"/>
      <c r="Q1" s="21"/>
      <c r="R1" s="21"/>
      <c r="S1" s="21"/>
      <c r="T1" s="21"/>
      <c r="U1" s="21"/>
      <c r="V1" s="21"/>
      <c r="W1" s="21"/>
      <c r="X1" s="117"/>
      <c r="Y1" s="117"/>
      <c r="Z1" s="41"/>
      <c r="AB1" s="47" t="s">
        <v>11</v>
      </c>
    </row>
    <row r="2" spans="1:32" s="25" customFormat="1" ht="14.25" customHeight="1" x14ac:dyDescent="0.25">
      <c r="A2" s="23"/>
      <c r="B2" s="68"/>
      <c r="C2" s="68"/>
      <c r="D2" s="23"/>
      <c r="E2" s="23"/>
      <c r="F2" s="23"/>
      <c r="G2" s="23"/>
      <c r="H2" s="23"/>
      <c r="I2" s="23"/>
      <c r="J2" s="23"/>
      <c r="K2" s="23"/>
      <c r="L2" s="23"/>
      <c r="M2" s="45" t="s">
        <v>5</v>
      </c>
      <c r="N2" s="45"/>
      <c r="O2" s="23"/>
      <c r="P2" s="23"/>
      <c r="Q2" s="24"/>
      <c r="R2" s="24"/>
      <c r="S2" s="24"/>
      <c r="T2" s="24"/>
      <c r="U2" s="24"/>
      <c r="V2" s="24"/>
      <c r="X2" s="111"/>
      <c r="Y2" s="111"/>
      <c r="Z2" s="116" t="s">
        <v>5</v>
      </c>
      <c r="AA2" s="116"/>
    </row>
    <row r="3" spans="1:32" s="26" customFormat="1" ht="57" customHeight="1" x14ac:dyDescent="0.25">
      <c r="A3" s="112"/>
      <c r="B3" s="113" t="s">
        <v>56</v>
      </c>
      <c r="C3" s="113"/>
      <c r="D3" s="113" t="s">
        <v>52</v>
      </c>
      <c r="E3" s="113" t="s">
        <v>16</v>
      </c>
      <c r="F3" s="113"/>
      <c r="G3" s="113"/>
      <c r="H3" s="113" t="s">
        <v>33</v>
      </c>
      <c r="I3" s="113"/>
      <c r="J3" s="113"/>
      <c r="K3" s="113" t="s">
        <v>7</v>
      </c>
      <c r="L3" s="113"/>
      <c r="M3" s="113"/>
      <c r="N3" s="113" t="s">
        <v>8</v>
      </c>
      <c r="O3" s="113"/>
      <c r="P3" s="113"/>
      <c r="Q3" s="118" t="s">
        <v>6</v>
      </c>
      <c r="R3" s="119"/>
      <c r="S3" s="120"/>
      <c r="T3" s="113" t="s">
        <v>58</v>
      </c>
      <c r="U3" s="113"/>
      <c r="V3" s="113" t="s">
        <v>48</v>
      </c>
      <c r="W3" s="113" t="s">
        <v>9</v>
      </c>
      <c r="X3" s="113"/>
      <c r="Y3" s="113"/>
      <c r="Z3" s="113" t="s">
        <v>10</v>
      </c>
      <c r="AA3" s="113"/>
      <c r="AB3" s="113"/>
    </row>
    <row r="4" spans="1:32" s="27" customFormat="1" ht="13.5" customHeight="1" x14ac:dyDescent="0.25">
      <c r="A4" s="112"/>
      <c r="B4" s="115" t="s">
        <v>51</v>
      </c>
      <c r="C4" s="115" t="s">
        <v>57</v>
      </c>
      <c r="D4" s="114" t="s">
        <v>2</v>
      </c>
      <c r="E4" s="115" t="s">
        <v>51</v>
      </c>
      <c r="F4" s="115" t="s">
        <v>57</v>
      </c>
      <c r="G4" s="114" t="s">
        <v>2</v>
      </c>
      <c r="H4" s="115" t="s">
        <v>51</v>
      </c>
      <c r="I4" s="115" t="s">
        <v>57</v>
      </c>
      <c r="J4" s="114" t="s">
        <v>2</v>
      </c>
      <c r="K4" s="115" t="s">
        <v>51</v>
      </c>
      <c r="L4" s="115" t="s">
        <v>57</v>
      </c>
      <c r="M4" s="114" t="s">
        <v>2</v>
      </c>
      <c r="N4" s="115" t="s">
        <v>51</v>
      </c>
      <c r="O4" s="115" t="s">
        <v>57</v>
      </c>
      <c r="P4" s="114" t="s">
        <v>2</v>
      </c>
      <c r="Q4" s="115" t="s">
        <v>51</v>
      </c>
      <c r="R4" s="115" t="s">
        <v>57</v>
      </c>
      <c r="S4" s="114" t="s">
        <v>2</v>
      </c>
      <c r="T4" s="115" t="s">
        <v>51</v>
      </c>
      <c r="U4" s="115" t="s">
        <v>57</v>
      </c>
      <c r="V4" s="114" t="s">
        <v>2</v>
      </c>
      <c r="W4" s="115" t="s">
        <v>51</v>
      </c>
      <c r="X4" s="115" t="s">
        <v>57</v>
      </c>
      <c r="Y4" s="114" t="s">
        <v>2</v>
      </c>
      <c r="Z4" s="115" t="s">
        <v>51</v>
      </c>
      <c r="AA4" s="115" t="s">
        <v>57</v>
      </c>
      <c r="AB4" s="114" t="s">
        <v>2</v>
      </c>
    </row>
    <row r="5" spans="1:32" s="27" customFormat="1" ht="4.5" customHeight="1" x14ac:dyDescent="0.25">
      <c r="A5" s="112"/>
      <c r="B5" s="115"/>
      <c r="C5" s="115"/>
      <c r="D5" s="114"/>
      <c r="E5" s="115"/>
      <c r="F5" s="115"/>
      <c r="G5" s="114"/>
      <c r="H5" s="115"/>
      <c r="I5" s="115"/>
      <c r="J5" s="114"/>
      <c r="K5" s="115"/>
      <c r="L5" s="115"/>
      <c r="M5" s="114"/>
      <c r="N5" s="115"/>
      <c r="O5" s="115"/>
      <c r="P5" s="114"/>
      <c r="Q5" s="115"/>
      <c r="R5" s="115"/>
      <c r="S5" s="114"/>
      <c r="T5" s="115"/>
      <c r="U5" s="115"/>
      <c r="V5" s="114"/>
      <c r="W5" s="115"/>
      <c r="X5" s="115"/>
      <c r="Y5" s="114"/>
      <c r="Z5" s="115"/>
      <c r="AA5" s="115"/>
      <c r="AB5" s="114"/>
    </row>
    <row r="6" spans="1:32" s="44" customFormat="1" ht="11.25" customHeight="1" x14ac:dyDescent="0.2">
      <c r="A6" s="42" t="s">
        <v>3</v>
      </c>
      <c r="B6" s="42">
        <v>1</v>
      </c>
      <c r="C6" s="42">
        <v>2</v>
      </c>
      <c r="D6" s="42">
        <v>3</v>
      </c>
      <c r="E6" s="42">
        <v>4</v>
      </c>
      <c r="F6" s="42">
        <v>5</v>
      </c>
      <c r="G6" s="42">
        <v>6</v>
      </c>
      <c r="H6" s="42">
        <v>7</v>
      </c>
      <c r="I6" s="42">
        <v>8</v>
      </c>
      <c r="J6" s="42">
        <v>9</v>
      </c>
      <c r="K6" s="42">
        <v>10</v>
      </c>
      <c r="L6" s="42">
        <v>11</v>
      </c>
      <c r="M6" s="42">
        <v>12</v>
      </c>
      <c r="N6" s="42">
        <v>13</v>
      </c>
      <c r="O6" s="42">
        <v>14</v>
      </c>
      <c r="P6" s="42">
        <v>15</v>
      </c>
      <c r="Q6" s="42">
        <v>16</v>
      </c>
      <c r="R6" s="42">
        <v>17</v>
      </c>
      <c r="S6" s="42">
        <v>18</v>
      </c>
      <c r="T6" s="42">
        <v>19</v>
      </c>
      <c r="U6" s="42">
        <v>20</v>
      </c>
      <c r="V6" s="42">
        <v>21</v>
      </c>
      <c r="W6" s="42">
        <v>22</v>
      </c>
      <c r="X6" s="42">
        <v>23</v>
      </c>
      <c r="Y6" s="42">
        <v>24</v>
      </c>
      <c r="Z6" s="42">
        <v>25</v>
      </c>
      <c r="AA6" s="42">
        <v>26</v>
      </c>
      <c r="AB6" s="42">
        <v>27</v>
      </c>
    </row>
    <row r="7" spans="1:32" s="30" customFormat="1" ht="15.75" customHeight="1" x14ac:dyDescent="0.25">
      <c r="A7" s="50" t="s">
        <v>21</v>
      </c>
      <c r="B7" s="79">
        <f>SUM(B8:B12)</f>
        <v>4924</v>
      </c>
      <c r="C7" s="79">
        <f>SUM(C8:C12)</f>
        <v>5164</v>
      </c>
      <c r="D7" s="52">
        <f>IF(B7=0,0,C7/B7)*100</f>
        <v>104.87408610885458</v>
      </c>
      <c r="E7" s="28">
        <f>SUM(E8:E12)</f>
        <v>4712</v>
      </c>
      <c r="F7" s="28">
        <f>SUM(F8:F12)</f>
        <v>4911</v>
      </c>
      <c r="G7" s="52">
        <f>IF(E7=0,0,F7/E7)*100</f>
        <v>104.223259762309</v>
      </c>
      <c r="H7" s="28">
        <f>SUM(H8:H12)</f>
        <v>601</v>
      </c>
      <c r="I7" s="28">
        <f>SUM(I8:I12)</f>
        <v>1125</v>
      </c>
      <c r="J7" s="52">
        <f>IF(H7=0,0,I7/H7)*100</f>
        <v>187.18801996672212</v>
      </c>
      <c r="K7" s="28">
        <f>SUM(K8:K12)</f>
        <v>112</v>
      </c>
      <c r="L7" s="28">
        <f>SUM(L8:L12)</f>
        <v>171</v>
      </c>
      <c r="M7" s="52">
        <f>IF(K7=0,0,L7/K7)*100</f>
        <v>152.67857142857142</v>
      </c>
      <c r="N7" s="82">
        <f>SUM(N8:N12)</f>
        <v>123</v>
      </c>
      <c r="O7" s="28">
        <f>SUM(O8:O12)</f>
        <v>137</v>
      </c>
      <c r="P7" s="52">
        <f>IF(N7=0,0,O7/N7)*100</f>
        <v>111.3821138211382</v>
      </c>
      <c r="Q7" s="28">
        <f>SUM(Q8:Q12)</f>
        <v>4390</v>
      </c>
      <c r="R7" s="28">
        <f>SUM(R8:R12)</f>
        <v>4418</v>
      </c>
      <c r="S7" s="52">
        <f>IF(Q7=0,0,R7/Q7)*100</f>
        <v>100.6378132118451</v>
      </c>
      <c r="T7" s="79">
        <f>SUM(T8:T12)</f>
        <v>1715</v>
      </c>
      <c r="U7" s="79">
        <f>SUM(U8:U12)</f>
        <v>1446</v>
      </c>
      <c r="V7" s="52">
        <f>IF(T7=0,0,U7/T7)*100</f>
        <v>84.314868804664727</v>
      </c>
      <c r="W7" s="28">
        <f>SUM(W8:W12)</f>
        <v>1673</v>
      </c>
      <c r="X7" s="28">
        <f>SUM(X8:X12)</f>
        <v>1417</v>
      </c>
      <c r="Y7" s="52">
        <f>IF(W7=0,0,X7/W7)*100</f>
        <v>84.698147041243274</v>
      </c>
      <c r="Z7" s="28">
        <f>SUM(Z8:Z12)</f>
        <v>1417</v>
      </c>
      <c r="AA7" s="28">
        <f>SUM(AA8:AA12)</f>
        <v>546</v>
      </c>
      <c r="AB7" s="52">
        <f>IF(Z7=0,0,AA7/Z7)*100</f>
        <v>38.532110091743121</v>
      </c>
      <c r="AC7" s="29"/>
      <c r="AF7" s="33"/>
    </row>
    <row r="8" spans="1:32" s="33" customFormat="1" ht="18" customHeight="1" x14ac:dyDescent="0.25">
      <c r="A8" s="94" t="s">
        <v>60</v>
      </c>
      <c r="B8" s="92">
        <f>'[5]2'!B30</f>
        <v>421</v>
      </c>
      <c r="C8" s="80">
        <f>[6]Шаблон!$M8+[6]Шаблон!$K8-[6]Шаблон!$L8+[7]Шаблон!$D8</f>
        <v>512</v>
      </c>
      <c r="D8" s="53">
        <f t="shared" ref="D8:D12" si="0">IF(B8=0,0,C8/B8)*100</f>
        <v>121.61520190023754</v>
      </c>
      <c r="E8" s="31">
        <f>'[5]2'!D30</f>
        <v>420</v>
      </c>
      <c r="F8" s="31">
        <f>[7]Шаблон!$D8</f>
        <v>506</v>
      </c>
      <c r="G8" s="53">
        <f t="shared" ref="G8:G12" si="1">IF(E8=0,0,F8/E8)*100</f>
        <v>120.47619047619047</v>
      </c>
      <c r="H8" s="31">
        <f>'[5]2'!G30</f>
        <v>63</v>
      </c>
      <c r="I8" s="31">
        <f>[7]Шаблон!$F8+[6]Шаблон!$D8</f>
        <v>117</v>
      </c>
      <c r="J8" s="53">
        <f t="shared" ref="J8:J12" si="2">IF(H8=0,0,I8/H8)*100</f>
        <v>185.71428571428572</v>
      </c>
      <c r="K8" s="31">
        <f>'[5]2'!J30</f>
        <v>6</v>
      </c>
      <c r="L8" s="31">
        <f>[7]Шаблон!$J8</f>
        <v>15</v>
      </c>
      <c r="M8" s="53">
        <f t="shared" ref="M8:M12" si="3">IF(K8=0,0,L8/K8)*100</f>
        <v>250</v>
      </c>
      <c r="N8" s="83">
        <f>'[5]2'!M30</f>
        <v>9</v>
      </c>
      <c r="O8" s="31">
        <f>[7]Шаблон!$K8+[7]Шаблон!$L8+[6]Шаблон!$G8</f>
        <v>40</v>
      </c>
      <c r="P8" s="53">
        <f t="shared" ref="P8:P12" si="4">IF(N8=0,0,O8/N8)*100</f>
        <v>444.44444444444446</v>
      </c>
      <c r="Q8" s="93">
        <f>'[5]2'!P30</f>
        <v>365</v>
      </c>
      <c r="R8" s="46">
        <f>'[8]1'!D11</f>
        <v>471</v>
      </c>
      <c r="S8" s="53">
        <f t="shared" ref="S8:S12" si="5">IF(Q8=0,0,R8/Q8)*100</f>
        <v>129.04109589041096</v>
      </c>
      <c r="T8" s="66">
        <f>'[5]2'!R30</f>
        <v>152</v>
      </c>
      <c r="U8" s="46">
        <f>[7]Шаблон!$P8+[6]Шаблон!$M8</f>
        <v>160</v>
      </c>
      <c r="V8" s="53">
        <f t="shared" ref="V8:V12" si="6">IF(T8=0,0,U8/T8)*100</f>
        <v>105.26315789473684</v>
      </c>
      <c r="W8" s="31">
        <f>'[5]2'!T30</f>
        <v>152</v>
      </c>
      <c r="X8" s="46">
        <f>[7]Шаблон!$P8</f>
        <v>158</v>
      </c>
      <c r="Y8" s="53">
        <f t="shared" ref="Y8:Y12" si="7">IF(W8=0,0,X8/W8)*100</f>
        <v>103.94736842105263</v>
      </c>
      <c r="Z8" s="31">
        <f>'[5]2'!W30</f>
        <v>127</v>
      </c>
      <c r="AA8" s="46">
        <f>[7]Шаблон!$T8</f>
        <v>51</v>
      </c>
      <c r="AB8" s="53">
        <f t="shared" ref="AB8:AB12" si="8">IF(Z8=0,0,AA8/Z8)*100</f>
        <v>40.15748031496063</v>
      </c>
      <c r="AC8" s="29"/>
      <c r="AD8" s="32"/>
    </row>
    <row r="9" spans="1:32" s="34" customFormat="1" ht="18" customHeight="1" x14ac:dyDescent="0.25">
      <c r="A9" s="94" t="s">
        <v>61</v>
      </c>
      <c r="B9" s="92">
        <f>'[5]2'!B31</f>
        <v>227</v>
      </c>
      <c r="C9" s="80">
        <f>[6]Шаблон!$M9+[6]Шаблон!$K9-[6]Шаблон!$L9+[7]Шаблон!$D9</f>
        <v>306</v>
      </c>
      <c r="D9" s="53">
        <f t="shared" si="0"/>
        <v>134.80176211453744</v>
      </c>
      <c r="E9" s="80">
        <f>'[5]2'!D31</f>
        <v>225</v>
      </c>
      <c r="F9" s="80">
        <f>[7]Шаблон!$D9</f>
        <v>298</v>
      </c>
      <c r="G9" s="53">
        <f t="shared" si="1"/>
        <v>132.44444444444446</v>
      </c>
      <c r="H9" s="80">
        <f>'[5]2'!G31</f>
        <v>34</v>
      </c>
      <c r="I9" s="80">
        <f>[7]Шаблон!$F9+[6]Шаблон!$D9</f>
        <v>58</v>
      </c>
      <c r="J9" s="53">
        <f t="shared" si="2"/>
        <v>170.58823529411765</v>
      </c>
      <c r="K9" s="80">
        <f>'[5]2'!J31</f>
        <v>5</v>
      </c>
      <c r="L9" s="80">
        <f>[7]Шаблон!$J9</f>
        <v>17</v>
      </c>
      <c r="M9" s="53">
        <f t="shared" si="3"/>
        <v>340</v>
      </c>
      <c r="N9" s="83">
        <f>'[5]2'!M31</f>
        <v>6</v>
      </c>
      <c r="O9" s="80">
        <f>[7]Шаблон!$K9+[7]Шаблон!$L9+[6]Шаблон!$G9</f>
        <v>31</v>
      </c>
      <c r="P9" s="53">
        <f t="shared" si="4"/>
        <v>516.66666666666674</v>
      </c>
      <c r="Q9" s="93">
        <f>'[5]2'!P31</f>
        <v>212</v>
      </c>
      <c r="R9" s="46">
        <f>'[8]1'!D12</f>
        <v>242</v>
      </c>
      <c r="S9" s="53">
        <f t="shared" si="5"/>
        <v>114.15094339622642</v>
      </c>
      <c r="T9" s="66">
        <f>'[5]2'!R31</f>
        <v>102</v>
      </c>
      <c r="U9" s="46">
        <f>[7]Шаблон!$P9+[6]Шаблон!$M9</f>
        <v>113</v>
      </c>
      <c r="V9" s="53">
        <f t="shared" si="6"/>
        <v>110.78431372549021</v>
      </c>
      <c r="W9" s="80">
        <f>'[5]2'!T31</f>
        <v>101</v>
      </c>
      <c r="X9" s="46">
        <f>[7]Шаблон!$P9</f>
        <v>113</v>
      </c>
      <c r="Y9" s="53">
        <f t="shared" si="7"/>
        <v>111.88118811881189</v>
      </c>
      <c r="Z9" s="80">
        <f>'[5]2'!W31</f>
        <v>63</v>
      </c>
      <c r="AA9" s="46">
        <f>[7]Шаблон!$T9</f>
        <v>33</v>
      </c>
      <c r="AB9" s="53">
        <f t="shared" si="8"/>
        <v>52.380952380952387</v>
      </c>
      <c r="AC9" s="29"/>
      <c r="AD9" s="32"/>
    </row>
    <row r="10" spans="1:32" s="33" customFormat="1" ht="18" customHeight="1" x14ac:dyDescent="0.25">
      <c r="A10" s="94" t="s">
        <v>62</v>
      </c>
      <c r="B10" s="92">
        <f>'[5]2'!B32</f>
        <v>2637</v>
      </c>
      <c r="C10" s="80">
        <f>[6]Шаблон!$M10+[6]Шаблон!$K10-[6]Шаблон!$L10+[7]Шаблон!$D10</f>
        <v>2349</v>
      </c>
      <c r="D10" s="53">
        <f t="shared" si="0"/>
        <v>89.078498293515366</v>
      </c>
      <c r="E10" s="80">
        <f>'[5]2'!D32</f>
        <v>2457</v>
      </c>
      <c r="F10" s="80">
        <f>[7]Шаблон!$D10</f>
        <v>2196</v>
      </c>
      <c r="G10" s="53">
        <f t="shared" si="1"/>
        <v>89.377289377289387</v>
      </c>
      <c r="H10" s="80">
        <f>'[5]2'!G32</f>
        <v>283</v>
      </c>
      <c r="I10" s="80">
        <f>[7]Шаблон!$F10+[6]Шаблон!$D10</f>
        <v>468</v>
      </c>
      <c r="J10" s="53">
        <f t="shared" si="2"/>
        <v>165.37102473498234</v>
      </c>
      <c r="K10" s="80">
        <f>'[5]2'!J32</f>
        <v>67</v>
      </c>
      <c r="L10" s="80">
        <f>[7]Шаблон!$J10</f>
        <v>70</v>
      </c>
      <c r="M10" s="53">
        <f t="shared" si="3"/>
        <v>104.4776119402985</v>
      </c>
      <c r="N10" s="83">
        <f>'[5]2'!M32</f>
        <v>86</v>
      </c>
      <c r="O10" s="80">
        <f>[7]Шаблон!$K10+[7]Шаблон!$L10+[6]Шаблон!$G10</f>
        <v>12</v>
      </c>
      <c r="P10" s="53">
        <f t="shared" si="4"/>
        <v>13.953488372093023</v>
      </c>
      <c r="Q10" s="93">
        <f>'[5]2'!P32</f>
        <v>2291</v>
      </c>
      <c r="R10" s="46">
        <f>'[8]1'!D13</f>
        <v>2005</v>
      </c>
      <c r="S10" s="53">
        <f t="shared" si="5"/>
        <v>87.516368398079436</v>
      </c>
      <c r="T10" s="66">
        <f>'[5]2'!R32</f>
        <v>902</v>
      </c>
      <c r="U10" s="46">
        <f>[7]Шаблон!$P10+[6]Шаблон!$M10</f>
        <v>625</v>
      </c>
      <c r="V10" s="53">
        <f t="shared" si="6"/>
        <v>69.290465631929038</v>
      </c>
      <c r="W10" s="80">
        <f>'[5]2'!T32</f>
        <v>865</v>
      </c>
      <c r="X10" s="46">
        <f>[7]Шаблон!$P10</f>
        <v>604</v>
      </c>
      <c r="Y10" s="53">
        <f t="shared" si="7"/>
        <v>69.826589595375722</v>
      </c>
      <c r="Z10" s="80">
        <f>'[5]2'!W32</f>
        <v>693</v>
      </c>
      <c r="AA10" s="46">
        <f>[7]Шаблон!$T10</f>
        <v>212</v>
      </c>
      <c r="AB10" s="53">
        <f t="shared" si="8"/>
        <v>30.59163059163059</v>
      </c>
      <c r="AC10" s="29"/>
      <c r="AD10" s="32"/>
    </row>
    <row r="11" spans="1:32" s="33" customFormat="1" ht="18" customHeight="1" x14ac:dyDescent="0.25">
      <c r="A11" s="94" t="s">
        <v>63</v>
      </c>
      <c r="B11" s="92">
        <f>'[5]2'!B33</f>
        <v>873</v>
      </c>
      <c r="C11" s="80">
        <f>[6]Шаблон!$M11+[6]Шаблон!$K11-[6]Шаблон!$L11+[7]Шаблон!$D11</f>
        <v>1132</v>
      </c>
      <c r="D11" s="53">
        <f t="shared" si="0"/>
        <v>129.66781214203894</v>
      </c>
      <c r="E11" s="80">
        <f>'[5]2'!D33</f>
        <v>863</v>
      </c>
      <c r="F11" s="80">
        <f>[7]Шаблон!$D11</f>
        <v>1082</v>
      </c>
      <c r="G11" s="53">
        <f t="shared" si="1"/>
        <v>125.3765932792584</v>
      </c>
      <c r="H11" s="80">
        <f>'[5]2'!G33</f>
        <v>114</v>
      </c>
      <c r="I11" s="80">
        <f>[7]Шаблон!$F11+[6]Шаблон!$D11</f>
        <v>251</v>
      </c>
      <c r="J11" s="53">
        <f t="shared" si="2"/>
        <v>220.17543859649123</v>
      </c>
      <c r="K11" s="80">
        <f>'[5]2'!J33</f>
        <v>14</v>
      </c>
      <c r="L11" s="80">
        <f>[7]Шаблон!$J11</f>
        <v>43</v>
      </c>
      <c r="M11" s="53">
        <f t="shared" si="3"/>
        <v>307.14285714285717</v>
      </c>
      <c r="N11" s="83">
        <f>'[5]2'!M33</f>
        <v>17</v>
      </c>
      <c r="O11" s="80">
        <f>[7]Шаблон!$K11+[7]Шаблон!$L11+[6]Шаблон!$G11</f>
        <v>40</v>
      </c>
      <c r="P11" s="53">
        <f t="shared" si="4"/>
        <v>235.29411764705884</v>
      </c>
      <c r="Q11" s="93">
        <f>'[5]2'!P33</f>
        <v>810</v>
      </c>
      <c r="R11" s="46">
        <f>'[8]1'!D14</f>
        <v>988</v>
      </c>
      <c r="S11" s="53">
        <f t="shared" si="5"/>
        <v>121.9753086419753</v>
      </c>
      <c r="T11" s="66">
        <f>'[5]2'!R33</f>
        <v>314</v>
      </c>
      <c r="U11" s="46">
        <f>[7]Шаблон!$P11+[6]Шаблон!$M11</f>
        <v>307</v>
      </c>
      <c r="V11" s="53">
        <f t="shared" si="6"/>
        <v>97.770700636942678</v>
      </c>
      <c r="W11" s="80">
        <f>'[5]2'!T33</f>
        <v>313</v>
      </c>
      <c r="X11" s="46">
        <f>[7]Шаблон!$P11</f>
        <v>302</v>
      </c>
      <c r="Y11" s="53">
        <f t="shared" si="7"/>
        <v>96.485623003194888</v>
      </c>
      <c r="Z11" s="80">
        <f>'[5]2'!W33</f>
        <v>285</v>
      </c>
      <c r="AA11" s="46">
        <f>[7]Шаблон!$T11</f>
        <v>152</v>
      </c>
      <c r="AB11" s="53">
        <f t="shared" si="8"/>
        <v>53.333333333333336</v>
      </c>
      <c r="AC11" s="29"/>
      <c r="AD11" s="32"/>
    </row>
    <row r="12" spans="1:32" s="33" customFormat="1" ht="18" customHeight="1" x14ac:dyDescent="0.25">
      <c r="A12" s="94" t="s">
        <v>64</v>
      </c>
      <c r="B12" s="92">
        <f>'[5]2'!B34</f>
        <v>766</v>
      </c>
      <c r="C12" s="80">
        <f>[6]Шаблон!$M12+[6]Шаблон!$K12-[6]Шаблон!$L12+[7]Шаблон!$D12</f>
        <v>865</v>
      </c>
      <c r="D12" s="53">
        <f t="shared" si="0"/>
        <v>112.9242819843342</v>
      </c>
      <c r="E12" s="80">
        <f>'[5]2'!D34</f>
        <v>747</v>
      </c>
      <c r="F12" s="80">
        <f>[7]Шаблон!$D12</f>
        <v>829</v>
      </c>
      <c r="G12" s="53">
        <f t="shared" si="1"/>
        <v>110.97724230254352</v>
      </c>
      <c r="H12" s="80">
        <f>'[5]2'!G34</f>
        <v>107</v>
      </c>
      <c r="I12" s="80">
        <f>[7]Шаблон!$F12+[6]Шаблон!$D12</f>
        <v>231</v>
      </c>
      <c r="J12" s="53">
        <f t="shared" si="2"/>
        <v>215.88785046728972</v>
      </c>
      <c r="K12" s="80">
        <f>'[5]2'!J34</f>
        <v>20</v>
      </c>
      <c r="L12" s="80">
        <f>[7]Шаблон!$J12</f>
        <v>26</v>
      </c>
      <c r="M12" s="53">
        <f t="shared" si="3"/>
        <v>130</v>
      </c>
      <c r="N12" s="83">
        <f>'[5]2'!M34</f>
        <v>5</v>
      </c>
      <c r="O12" s="80">
        <f>[7]Шаблон!$K12+[7]Шаблон!$L12+[6]Шаблон!$G12</f>
        <v>14</v>
      </c>
      <c r="P12" s="53">
        <f t="shared" si="4"/>
        <v>280</v>
      </c>
      <c r="Q12" s="93">
        <f>'[5]2'!P34</f>
        <v>712</v>
      </c>
      <c r="R12" s="46">
        <f>'[8]1'!D15</f>
        <v>712</v>
      </c>
      <c r="S12" s="53">
        <f t="shared" si="5"/>
        <v>100</v>
      </c>
      <c r="T12" s="66">
        <f>'[5]2'!R34</f>
        <v>245</v>
      </c>
      <c r="U12" s="46">
        <f>[7]Шаблон!$P12+[6]Шаблон!$M12</f>
        <v>241</v>
      </c>
      <c r="V12" s="53">
        <f t="shared" si="6"/>
        <v>98.367346938775512</v>
      </c>
      <c r="W12" s="80">
        <f>'[5]2'!T34</f>
        <v>242</v>
      </c>
      <c r="X12" s="46">
        <f>[7]Шаблон!$P12</f>
        <v>240</v>
      </c>
      <c r="Y12" s="53">
        <f t="shared" si="7"/>
        <v>99.173553719008268</v>
      </c>
      <c r="Z12" s="80">
        <f>'[5]2'!W34</f>
        <v>249</v>
      </c>
      <c r="AA12" s="46">
        <f>[7]Шаблон!$T12</f>
        <v>98</v>
      </c>
      <c r="AB12" s="53">
        <f t="shared" si="8"/>
        <v>39.357429718875501</v>
      </c>
      <c r="AC12" s="29"/>
      <c r="AD12" s="32"/>
    </row>
    <row r="13" spans="1:32" ht="60" customHeight="1" x14ac:dyDescent="0.2">
      <c r="A13" s="35"/>
      <c r="B13" s="71"/>
      <c r="C13" s="71"/>
      <c r="D13" s="35"/>
      <c r="E13" s="36"/>
      <c r="F13" s="35"/>
      <c r="G13" s="35"/>
      <c r="H13" s="35"/>
      <c r="I13" s="35"/>
      <c r="J13" s="35"/>
      <c r="K13" s="38"/>
      <c r="L13" s="38"/>
      <c r="M13" s="38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</row>
    <row r="14" spans="1:32" x14ac:dyDescent="0.2">
      <c r="A14" s="39"/>
      <c r="B14" s="73"/>
      <c r="C14" s="73"/>
      <c r="D14" s="39"/>
      <c r="E14" s="39"/>
      <c r="F14" s="39"/>
      <c r="G14" s="39"/>
      <c r="H14" s="39"/>
      <c r="I14" s="39"/>
      <c r="J14" s="39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32" x14ac:dyDescent="0.2">
      <c r="A15" s="39"/>
      <c r="B15" s="73"/>
      <c r="C15" s="73"/>
      <c r="D15" s="39"/>
      <c r="E15" s="39"/>
      <c r="F15" s="39"/>
      <c r="G15" s="39"/>
      <c r="H15" s="39"/>
      <c r="I15" s="39"/>
      <c r="J15" s="39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32" x14ac:dyDescent="0.2">
      <c r="A16" s="39"/>
      <c r="B16" s="73"/>
      <c r="C16" s="73"/>
      <c r="D16" s="39"/>
      <c r="E16" s="39"/>
      <c r="F16" s="39"/>
      <c r="G16" s="39"/>
      <c r="H16" s="39"/>
      <c r="I16" s="39"/>
      <c r="J16" s="39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1:25" x14ac:dyDescent="0.2"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1:25" x14ac:dyDescent="0.2"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1:25" x14ac:dyDescent="0.2"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1:25" x14ac:dyDescent="0.2"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1:25" x14ac:dyDescent="0.2"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1:25" x14ac:dyDescent="0.2"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spans="11:25" x14ac:dyDescent="0.2"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1:25" x14ac:dyDescent="0.2"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1:25" x14ac:dyDescent="0.2"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1:25" x14ac:dyDescent="0.2"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1:25" x14ac:dyDescent="0.2"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1:25" x14ac:dyDescent="0.2"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1:25" x14ac:dyDescent="0.2"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1:25" x14ac:dyDescent="0.2"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1:25" x14ac:dyDescent="0.2"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1:25" x14ac:dyDescent="0.2"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</sheetData>
  <mergeCells count="42">
    <mergeCell ref="X1:Y1"/>
    <mergeCell ref="Q3:S3"/>
    <mergeCell ref="Q4:Q5"/>
    <mergeCell ref="R4:R5"/>
    <mergeCell ref="S4:S5"/>
    <mergeCell ref="W4:W5"/>
    <mergeCell ref="T3:V3"/>
    <mergeCell ref="T4:T5"/>
    <mergeCell ref="U4:U5"/>
    <mergeCell ref="Z2:AA2"/>
    <mergeCell ref="O4:O5"/>
    <mergeCell ref="P4:P5"/>
    <mergeCell ref="V4:V5"/>
    <mergeCell ref="X4:X5"/>
    <mergeCell ref="B3:D3"/>
    <mergeCell ref="B4:B5"/>
    <mergeCell ref="C4:C5"/>
    <mergeCell ref="Z3:AB3"/>
    <mergeCell ref="Z4:Z5"/>
    <mergeCell ref="AA4:AA5"/>
    <mergeCell ref="AB4:AB5"/>
    <mergeCell ref="L4:L5"/>
    <mergeCell ref="M4:M5"/>
    <mergeCell ref="N4:N5"/>
    <mergeCell ref="I4:I5"/>
    <mergeCell ref="J4:J5"/>
    <mergeCell ref="B1:M1"/>
    <mergeCell ref="N13:AB13"/>
    <mergeCell ref="X2:Y2"/>
    <mergeCell ref="A3:A5"/>
    <mergeCell ref="E3:G3"/>
    <mergeCell ref="H3:J3"/>
    <mergeCell ref="K3:M3"/>
    <mergeCell ref="N3:P3"/>
    <mergeCell ref="W3:Y3"/>
    <mergeCell ref="D4:D5"/>
    <mergeCell ref="E4:E5"/>
    <mergeCell ref="F4:F5"/>
    <mergeCell ref="G4:G5"/>
    <mergeCell ref="Y4:Y5"/>
    <mergeCell ref="H4:H5"/>
    <mergeCell ref="K4:K5"/>
  </mergeCells>
  <pageMargins left="0.31496062992125984" right="0.31496062992125984" top="0.35433070866141736" bottom="0.35433070866141736" header="0.31496062992125984" footer="0.31496062992125984"/>
  <pageSetup paperSize="9" scale="89" orientation="landscape" r:id="rId1"/>
  <colBreaks count="1" manualBreakCount="1">
    <brk id="13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8"/>
  <sheetViews>
    <sheetView zoomScale="70" zoomScaleNormal="70" zoomScaleSheetLayoutView="80" workbookViewId="0">
      <selection activeCell="B22" sqref="B22"/>
    </sheetView>
  </sheetViews>
  <sheetFormatPr defaultColWidth="8" defaultRowHeight="12.75" x14ac:dyDescent="0.2"/>
  <cols>
    <col min="1" max="1" width="60.85546875" style="2" customWidth="1"/>
    <col min="2" max="2" width="30.7109375" style="2" customWidth="1"/>
    <col min="3" max="3" width="31.7109375" style="2" customWidth="1"/>
    <col min="4" max="4" width="10.85546875" style="2" customWidth="1"/>
    <col min="5" max="5" width="11.5703125" style="2" customWidth="1"/>
    <col min="6" max="16384" width="8" style="2"/>
  </cols>
  <sheetData>
    <row r="1" spans="1:11" ht="54.75" customHeight="1" x14ac:dyDescent="0.2">
      <c r="A1" s="96" t="s">
        <v>22</v>
      </c>
      <c r="B1" s="96"/>
      <c r="C1" s="96"/>
      <c r="D1" s="96"/>
      <c r="E1" s="96"/>
    </row>
    <row r="2" spans="1:11" s="3" customFormat="1" ht="23.25" customHeight="1" x14ac:dyDescent="0.25">
      <c r="A2" s="101" t="s">
        <v>0</v>
      </c>
      <c r="B2" s="97" t="s">
        <v>65</v>
      </c>
      <c r="C2" s="97" t="s">
        <v>66</v>
      </c>
      <c r="D2" s="99" t="s">
        <v>1</v>
      </c>
      <c r="E2" s="100"/>
    </row>
    <row r="3" spans="1:11" s="3" customFormat="1" ht="42" customHeight="1" x14ac:dyDescent="0.25">
      <c r="A3" s="102"/>
      <c r="B3" s="98"/>
      <c r="C3" s="98"/>
      <c r="D3" s="4" t="s">
        <v>2</v>
      </c>
      <c r="E3" s="5" t="s">
        <v>32</v>
      </c>
    </row>
    <row r="4" spans="1:11" s="8" customFormat="1" ht="15.75" customHeight="1" x14ac:dyDescent="0.25">
      <c r="A4" s="6" t="s">
        <v>3</v>
      </c>
      <c r="B4" s="7">
        <v>5</v>
      </c>
      <c r="C4" s="7">
        <v>6</v>
      </c>
      <c r="D4" s="7">
        <v>7</v>
      </c>
      <c r="E4" s="7">
        <v>8</v>
      </c>
    </row>
    <row r="5" spans="1:11" s="8" customFormat="1" ht="31.5" customHeight="1" x14ac:dyDescent="0.25">
      <c r="A5" s="9" t="s">
        <v>25</v>
      </c>
      <c r="B5" s="55">
        <f>'4'!B7</f>
        <v>1719</v>
      </c>
      <c r="C5" s="54">
        <f>'4'!C7</f>
        <v>1299</v>
      </c>
      <c r="D5" s="48">
        <f t="shared" ref="D5" si="0">C5/B5%</f>
        <v>75.567190226876079</v>
      </c>
      <c r="E5" s="49">
        <f t="shared" ref="E5" si="1">C5-B5</f>
        <v>-420</v>
      </c>
      <c r="K5" s="11"/>
    </row>
    <row r="6" spans="1:11" s="3" customFormat="1" ht="31.5" customHeight="1" x14ac:dyDescent="0.25">
      <c r="A6" s="9" t="s">
        <v>26</v>
      </c>
      <c r="B6" s="54">
        <f>'4'!E7</f>
        <v>1686</v>
      </c>
      <c r="C6" s="54">
        <f>'4'!F7</f>
        <v>1242</v>
      </c>
      <c r="D6" s="48">
        <f t="shared" ref="D6:D10" si="2">C6/B6%</f>
        <v>73.665480427046262</v>
      </c>
      <c r="E6" s="49">
        <f t="shared" ref="E6:E10" si="3">C6-B6</f>
        <v>-444</v>
      </c>
      <c r="K6" s="11"/>
    </row>
    <row r="7" spans="1:11" s="3" customFormat="1" ht="54.75" customHeight="1" x14ac:dyDescent="0.25">
      <c r="A7" s="12" t="s">
        <v>27</v>
      </c>
      <c r="B7" s="54">
        <f>'4'!H7</f>
        <v>218</v>
      </c>
      <c r="C7" s="54">
        <f>'4'!I7</f>
        <v>267</v>
      </c>
      <c r="D7" s="48">
        <f t="shared" si="2"/>
        <v>122.47706422018348</v>
      </c>
      <c r="E7" s="49">
        <f t="shared" si="3"/>
        <v>49</v>
      </c>
      <c r="K7" s="11"/>
    </row>
    <row r="8" spans="1:11" s="3" customFormat="1" ht="35.25" customHeight="1" x14ac:dyDescent="0.25">
      <c r="A8" s="13" t="s">
        <v>28</v>
      </c>
      <c r="B8" s="54">
        <f>'4'!K7</f>
        <v>51</v>
      </c>
      <c r="C8" s="54">
        <f>'4'!L7</f>
        <v>32</v>
      </c>
      <c r="D8" s="48">
        <f t="shared" si="2"/>
        <v>62.745098039215684</v>
      </c>
      <c r="E8" s="49">
        <f t="shared" si="3"/>
        <v>-19</v>
      </c>
      <c r="K8" s="11"/>
    </row>
    <row r="9" spans="1:11" s="3" customFormat="1" ht="45.75" customHeight="1" x14ac:dyDescent="0.25">
      <c r="A9" s="13" t="s">
        <v>15</v>
      </c>
      <c r="B9" s="54">
        <f>'4'!N7</f>
        <v>30</v>
      </c>
      <c r="C9" s="54">
        <f>'4'!O7</f>
        <v>24</v>
      </c>
      <c r="D9" s="48">
        <f t="shared" si="2"/>
        <v>80</v>
      </c>
      <c r="E9" s="49">
        <f t="shared" si="3"/>
        <v>-6</v>
      </c>
      <c r="K9" s="11"/>
    </row>
    <row r="10" spans="1:11" s="3" customFormat="1" ht="55.5" customHeight="1" x14ac:dyDescent="0.25">
      <c r="A10" s="13" t="s">
        <v>29</v>
      </c>
      <c r="B10" s="54">
        <f>'4'!Q7</f>
        <v>1584</v>
      </c>
      <c r="C10" s="54">
        <f>'4'!R7</f>
        <v>1075</v>
      </c>
      <c r="D10" s="48">
        <f t="shared" si="2"/>
        <v>67.866161616161619</v>
      </c>
      <c r="E10" s="49">
        <f t="shared" si="3"/>
        <v>-509</v>
      </c>
      <c r="K10" s="11"/>
    </row>
    <row r="11" spans="1:11" s="3" customFormat="1" ht="12.75" customHeight="1" x14ac:dyDescent="0.25">
      <c r="A11" s="103" t="s">
        <v>4</v>
      </c>
      <c r="B11" s="104"/>
      <c r="C11" s="104"/>
      <c r="D11" s="104"/>
      <c r="E11" s="104"/>
      <c r="K11" s="11"/>
    </row>
    <row r="12" spans="1:11" s="3" customFormat="1" ht="15" customHeight="1" x14ac:dyDescent="0.25">
      <c r="A12" s="105"/>
      <c r="B12" s="106"/>
      <c r="C12" s="106"/>
      <c r="D12" s="106"/>
      <c r="E12" s="106"/>
      <c r="K12" s="11"/>
    </row>
    <row r="13" spans="1:11" s="3" customFormat="1" ht="20.25" customHeight="1" x14ac:dyDescent="0.25">
      <c r="A13" s="101" t="s">
        <v>0</v>
      </c>
      <c r="B13" s="107" t="s">
        <v>67</v>
      </c>
      <c r="C13" s="107" t="s">
        <v>68</v>
      </c>
      <c r="D13" s="99" t="s">
        <v>1</v>
      </c>
      <c r="E13" s="100"/>
      <c r="K13" s="11"/>
    </row>
    <row r="14" spans="1:11" ht="35.25" customHeight="1" x14ac:dyDescent="0.2">
      <c r="A14" s="102"/>
      <c r="B14" s="107"/>
      <c r="C14" s="107"/>
      <c r="D14" s="4" t="s">
        <v>2</v>
      </c>
      <c r="E14" s="5" t="s">
        <v>32</v>
      </c>
      <c r="K14" s="11"/>
    </row>
    <row r="15" spans="1:11" ht="24" customHeight="1" x14ac:dyDescent="0.2">
      <c r="A15" s="9" t="s">
        <v>59</v>
      </c>
      <c r="B15" s="55">
        <f>'4'!T7</f>
        <v>670</v>
      </c>
      <c r="C15" s="55">
        <f>'4'!U7</f>
        <v>291</v>
      </c>
      <c r="D15" s="48">
        <f t="shared" ref="D15" si="4">C15/B15%</f>
        <v>43.432835820895519</v>
      </c>
      <c r="E15" s="49">
        <f t="shared" ref="E15" si="5">C15-B15</f>
        <v>-379</v>
      </c>
      <c r="K15" s="11"/>
    </row>
    <row r="16" spans="1:11" ht="25.5" customHeight="1" x14ac:dyDescent="0.2">
      <c r="A16" s="1" t="s">
        <v>26</v>
      </c>
      <c r="B16" s="55">
        <f>'4'!W7</f>
        <v>653</v>
      </c>
      <c r="C16" s="55">
        <f>'4'!X7</f>
        <v>285</v>
      </c>
      <c r="D16" s="48">
        <f t="shared" ref="D16:D17" si="6">C16/B16%</f>
        <v>43.644716692189888</v>
      </c>
      <c r="E16" s="49">
        <f t="shared" ref="E16:E17" si="7">C16-B16</f>
        <v>-368</v>
      </c>
      <c r="K16" s="11"/>
    </row>
    <row r="17" spans="1:11" ht="33.75" customHeight="1" x14ac:dyDescent="0.2">
      <c r="A17" s="1" t="s">
        <v>30</v>
      </c>
      <c r="B17" s="55">
        <f>'4'!Z7</f>
        <v>569</v>
      </c>
      <c r="C17" s="55">
        <f>'4'!AA7</f>
        <v>113</v>
      </c>
      <c r="D17" s="48">
        <f t="shared" si="6"/>
        <v>19.859402460456941</v>
      </c>
      <c r="E17" s="49">
        <f t="shared" si="7"/>
        <v>-456</v>
      </c>
      <c r="K17" s="11"/>
    </row>
    <row r="18" spans="1:11" ht="57.75" customHeight="1" x14ac:dyDescent="0.2">
      <c r="A18" s="95"/>
      <c r="B18" s="95"/>
      <c r="C18" s="95"/>
      <c r="D18" s="95"/>
      <c r="E18" s="95"/>
    </row>
  </sheetData>
  <mergeCells count="11">
    <mergeCell ref="A18:E18"/>
    <mergeCell ref="A1:E1"/>
    <mergeCell ref="B2:B3"/>
    <mergeCell ref="C2:C3"/>
    <mergeCell ref="D2:E2"/>
    <mergeCell ref="A11:E12"/>
    <mergeCell ref="A13:A14"/>
    <mergeCell ref="B13:B14"/>
    <mergeCell ref="C13:C14"/>
    <mergeCell ref="D13:E13"/>
    <mergeCell ref="A2:A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68"/>
  <sheetViews>
    <sheetView zoomScale="75" zoomScaleNormal="75" zoomScaleSheetLayoutView="87" workbookViewId="0">
      <pane xSplit="1" ySplit="6" topLeftCell="B7" activePane="bottomRight" state="frozen"/>
      <selection activeCell="C7" sqref="C7"/>
      <selection pane="topRight" activeCell="C7" sqref="C7"/>
      <selection pane="bottomLeft" activeCell="C7" sqref="C7"/>
      <selection pane="bottomRight" activeCell="H17" sqref="H17"/>
    </sheetView>
  </sheetViews>
  <sheetFormatPr defaultRowHeight="14.25" x14ac:dyDescent="0.2"/>
  <cols>
    <col min="1" max="1" width="29.140625" style="37" customWidth="1"/>
    <col min="2" max="2" width="10.85546875" style="72" customWidth="1"/>
    <col min="3" max="3" width="9.5703125" style="37" customWidth="1"/>
    <col min="4" max="4" width="6.85546875" style="72" customWidth="1"/>
    <col min="5" max="5" width="9.7109375" style="37" customWidth="1"/>
    <col min="6" max="6" width="8.28515625" style="37" customWidth="1"/>
    <col min="7" max="7" width="7.42578125" style="37" customWidth="1"/>
    <col min="8" max="8" width="8.85546875" style="37" customWidth="1"/>
    <col min="9" max="9" width="8.7109375" style="37" customWidth="1"/>
    <col min="10" max="10" width="7.42578125" style="37" customWidth="1"/>
    <col min="11" max="12" width="8.28515625" style="37" customWidth="1"/>
    <col min="13" max="13" width="9" style="37" customWidth="1"/>
    <col min="14" max="14" width="7.85546875" style="37" customWidth="1"/>
    <col min="15" max="15" width="8.28515625" style="37" customWidth="1"/>
    <col min="16" max="16" width="8.140625" style="37" customWidth="1"/>
    <col min="17" max="17" width="8.42578125" style="37" customWidth="1"/>
    <col min="18" max="19" width="8.140625" style="37" customWidth="1"/>
    <col min="20" max="20" width="8.140625" style="72" customWidth="1"/>
    <col min="21" max="21" width="10.42578125" style="37" customWidth="1"/>
    <col min="22" max="22" width="8" style="72" customWidth="1"/>
    <col min="23" max="23" width="7.140625" style="37" customWidth="1"/>
    <col min="24" max="24" width="8" style="37" customWidth="1"/>
    <col min="25" max="25" width="8.28515625" style="37" customWidth="1"/>
    <col min="26" max="26" width="8.140625" style="37" customWidth="1"/>
    <col min="27" max="27" width="7.5703125" style="37" customWidth="1"/>
    <col min="28" max="16384" width="9.140625" style="37"/>
  </cols>
  <sheetData>
    <row r="1" spans="1:32" s="22" customFormat="1" ht="42" customHeight="1" x14ac:dyDescent="0.35">
      <c r="C1" s="121" t="s">
        <v>70</v>
      </c>
      <c r="D1" s="121"/>
      <c r="E1" s="109"/>
      <c r="F1" s="109"/>
      <c r="G1" s="109"/>
      <c r="H1" s="109"/>
      <c r="I1" s="109"/>
      <c r="J1" s="109"/>
      <c r="K1" s="109"/>
      <c r="L1" s="109"/>
      <c r="M1" s="109"/>
      <c r="N1" s="21"/>
      <c r="O1" s="21"/>
      <c r="P1" s="21"/>
      <c r="Q1" s="21"/>
      <c r="R1" s="21"/>
      <c r="S1" s="21"/>
      <c r="T1" s="21"/>
      <c r="U1" s="21"/>
      <c r="V1" s="21"/>
      <c r="W1" s="21"/>
      <c r="X1" s="117"/>
      <c r="Y1" s="117"/>
      <c r="Z1" s="41"/>
      <c r="AB1" s="47" t="s">
        <v>11</v>
      </c>
    </row>
    <row r="2" spans="1:32" s="25" customFormat="1" ht="14.25" customHeight="1" x14ac:dyDescent="0.25">
      <c r="A2" s="23"/>
      <c r="B2" s="68"/>
      <c r="C2" s="23"/>
      <c r="D2" s="68"/>
      <c r="E2" s="23"/>
      <c r="F2" s="23"/>
      <c r="G2" s="23"/>
      <c r="H2" s="23"/>
      <c r="I2" s="23"/>
      <c r="J2" s="23"/>
      <c r="K2" s="23"/>
      <c r="L2" s="23"/>
      <c r="M2" s="45" t="s">
        <v>5</v>
      </c>
      <c r="N2" s="45"/>
      <c r="O2" s="23"/>
      <c r="P2" s="23"/>
      <c r="Q2" s="24"/>
      <c r="R2" s="24"/>
      <c r="S2" s="24"/>
      <c r="T2" s="24"/>
      <c r="U2" s="24"/>
      <c r="V2" s="24"/>
      <c r="X2" s="111"/>
      <c r="Y2" s="111"/>
      <c r="Z2" s="116" t="s">
        <v>5</v>
      </c>
      <c r="AA2" s="116"/>
    </row>
    <row r="3" spans="1:32" s="26" customFormat="1" ht="67.5" customHeight="1" x14ac:dyDescent="0.25">
      <c r="A3" s="112"/>
      <c r="B3" s="113" t="s">
        <v>56</v>
      </c>
      <c r="C3" s="113"/>
      <c r="D3" s="113" t="s">
        <v>52</v>
      </c>
      <c r="E3" s="113" t="s">
        <v>16</v>
      </c>
      <c r="F3" s="113"/>
      <c r="G3" s="113"/>
      <c r="H3" s="113" t="s">
        <v>33</v>
      </c>
      <c r="I3" s="113"/>
      <c r="J3" s="113"/>
      <c r="K3" s="113" t="s">
        <v>7</v>
      </c>
      <c r="L3" s="113"/>
      <c r="M3" s="113"/>
      <c r="N3" s="113" t="s">
        <v>8</v>
      </c>
      <c r="O3" s="113"/>
      <c r="P3" s="113"/>
      <c r="Q3" s="118" t="s">
        <v>6</v>
      </c>
      <c r="R3" s="119"/>
      <c r="S3" s="120"/>
      <c r="T3" s="113" t="s">
        <v>58</v>
      </c>
      <c r="U3" s="113"/>
      <c r="V3" s="113" t="s">
        <v>48</v>
      </c>
      <c r="W3" s="113" t="s">
        <v>9</v>
      </c>
      <c r="X3" s="113"/>
      <c r="Y3" s="113"/>
      <c r="Z3" s="113" t="s">
        <v>10</v>
      </c>
      <c r="AA3" s="113"/>
      <c r="AB3" s="113"/>
    </row>
    <row r="4" spans="1:32" s="27" customFormat="1" ht="19.5" customHeight="1" x14ac:dyDescent="0.25">
      <c r="A4" s="112"/>
      <c r="B4" s="115" t="s">
        <v>51</v>
      </c>
      <c r="C4" s="115" t="s">
        <v>57</v>
      </c>
      <c r="D4" s="114" t="s">
        <v>2</v>
      </c>
      <c r="E4" s="115" t="s">
        <v>51</v>
      </c>
      <c r="F4" s="115" t="s">
        <v>57</v>
      </c>
      <c r="G4" s="114" t="s">
        <v>2</v>
      </c>
      <c r="H4" s="115" t="s">
        <v>51</v>
      </c>
      <c r="I4" s="115" t="s">
        <v>57</v>
      </c>
      <c r="J4" s="114" t="s">
        <v>2</v>
      </c>
      <c r="K4" s="115" t="s">
        <v>51</v>
      </c>
      <c r="L4" s="115" t="s">
        <v>57</v>
      </c>
      <c r="M4" s="114" t="s">
        <v>2</v>
      </c>
      <c r="N4" s="115" t="s">
        <v>51</v>
      </c>
      <c r="O4" s="115" t="s">
        <v>57</v>
      </c>
      <c r="P4" s="114" t="s">
        <v>2</v>
      </c>
      <c r="Q4" s="115" t="s">
        <v>51</v>
      </c>
      <c r="R4" s="115" t="s">
        <v>57</v>
      </c>
      <c r="S4" s="114" t="s">
        <v>2</v>
      </c>
      <c r="T4" s="115" t="s">
        <v>51</v>
      </c>
      <c r="U4" s="115" t="s">
        <v>57</v>
      </c>
      <c r="V4" s="114" t="s">
        <v>2</v>
      </c>
      <c r="W4" s="115" t="s">
        <v>51</v>
      </c>
      <c r="X4" s="115" t="s">
        <v>57</v>
      </c>
      <c r="Y4" s="114" t="s">
        <v>2</v>
      </c>
      <c r="Z4" s="115" t="s">
        <v>51</v>
      </c>
      <c r="AA4" s="115" t="s">
        <v>57</v>
      </c>
      <c r="AB4" s="114" t="s">
        <v>2</v>
      </c>
    </row>
    <row r="5" spans="1:32" s="27" customFormat="1" ht="6" customHeight="1" x14ac:dyDescent="0.25">
      <c r="A5" s="112"/>
      <c r="B5" s="115"/>
      <c r="C5" s="115"/>
      <c r="D5" s="114"/>
      <c r="E5" s="115"/>
      <c r="F5" s="115"/>
      <c r="G5" s="114"/>
      <c r="H5" s="115"/>
      <c r="I5" s="115"/>
      <c r="J5" s="114"/>
      <c r="K5" s="115"/>
      <c r="L5" s="115"/>
      <c r="M5" s="114"/>
      <c r="N5" s="115"/>
      <c r="O5" s="115"/>
      <c r="P5" s="114"/>
      <c r="Q5" s="115"/>
      <c r="R5" s="115"/>
      <c r="S5" s="114"/>
      <c r="T5" s="115"/>
      <c r="U5" s="115"/>
      <c r="V5" s="114"/>
      <c r="W5" s="115"/>
      <c r="X5" s="115"/>
      <c r="Y5" s="114"/>
      <c r="Z5" s="115"/>
      <c r="AA5" s="115"/>
      <c r="AB5" s="114"/>
    </row>
    <row r="6" spans="1:32" s="44" customFormat="1" ht="11.25" customHeight="1" x14ac:dyDescent="0.2">
      <c r="A6" s="42" t="s">
        <v>3</v>
      </c>
      <c r="B6" s="42">
        <v>1</v>
      </c>
      <c r="C6" s="42">
        <v>2</v>
      </c>
      <c r="D6" s="42">
        <v>3</v>
      </c>
      <c r="E6" s="42">
        <v>4</v>
      </c>
      <c r="F6" s="42">
        <v>5</v>
      </c>
      <c r="G6" s="42">
        <v>6</v>
      </c>
      <c r="H6" s="42">
        <v>7</v>
      </c>
      <c r="I6" s="42">
        <v>8</v>
      </c>
      <c r="J6" s="42">
        <v>9</v>
      </c>
      <c r="K6" s="42">
        <v>10</v>
      </c>
      <c r="L6" s="42">
        <v>11</v>
      </c>
      <c r="M6" s="42">
        <v>12</v>
      </c>
      <c r="N6" s="42">
        <v>13</v>
      </c>
      <c r="O6" s="42">
        <v>14</v>
      </c>
      <c r="P6" s="42">
        <v>15</v>
      </c>
      <c r="Q6" s="42">
        <v>16</v>
      </c>
      <c r="R6" s="42">
        <v>17</v>
      </c>
      <c r="S6" s="42">
        <v>18</v>
      </c>
      <c r="T6" s="42">
        <v>19</v>
      </c>
      <c r="U6" s="42">
        <v>20</v>
      </c>
      <c r="V6" s="42">
        <v>21</v>
      </c>
      <c r="W6" s="42">
        <v>22</v>
      </c>
      <c r="X6" s="42">
        <v>23</v>
      </c>
      <c r="Y6" s="42">
        <v>24</v>
      </c>
      <c r="Z6" s="42">
        <v>25</v>
      </c>
      <c r="AA6" s="42">
        <v>26</v>
      </c>
      <c r="AB6" s="42">
        <v>27</v>
      </c>
    </row>
    <row r="7" spans="1:32" s="30" customFormat="1" ht="18" customHeight="1" x14ac:dyDescent="0.25">
      <c r="A7" s="50" t="s">
        <v>21</v>
      </c>
      <c r="B7" s="79">
        <f>SUM(B8:B12)</f>
        <v>1719</v>
      </c>
      <c r="C7" s="28">
        <f>SUM(C8:C12)</f>
        <v>1299</v>
      </c>
      <c r="D7" s="52">
        <f>IF(B7=0,0,C7/B7)*100</f>
        <v>75.567190226876093</v>
      </c>
      <c r="E7" s="28">
        <f>SUM(E8:E12)</f>
        <v>1686</v>
      </c>
      <c r="F7" s="28">
        <f>SUM(F8:F12)</f>
        <v>1242</v>
      </c>
      <c r="G7" s="52">
        <f>IF(E7=0,0,F7/E7)*100</f>
        <v>73.665480427046262</v>
      </c>
      <c r="H7" s="28">
        <f>SUM(H8:H12)</f>
        <v>218</v>
      </c>
      <c r="I7" s="28">
        <f>SUM(I8:I12)</f>
        <v>267</v>
      </c>
      <c r="J7" s="52">
        <f>IF(H7=0,0,I7/H7)*100</f>
        <v>122.47706422018349</v>
      </c>
      <c r="K7" s="28">
        <f>SUM(K8:K12)</f>
        <v>51</v>
      </c>
      <c r="L7" s="28">
        <f>SUM(L8:L12)</f>
        <v>32</v>
      </c>
      <c r="M7" s="52">
        <f>IF(K7=0,0,L7/K7)*100</f>
        <v>62.745098039215684</v>
      </c>
      <c r="N7" s="28">
        <f>SUM(N8:N12)</f>
        <v>30</v>
      </c>
      <c r="O7" s="82">
        <f>SUM(O8:O12)</f>
        <v>24</v>
      </c>
      <c r="P7" s="52">
        <f>IF(N7=0,0,O7/N7)*100</f>
        <v>80</v>
      </c>
      <c r="Q7" s="28">
        <f>SUM(Q8:Q12)</f>
        <v>1584</v>
      </c>
      <c r="R7" s="28">
        <f>SUM(R8:R12)</f>
        <v>1075</v>
      </c>
      <c r="S7" s="52">
        <f>IF(Q7=0,0,R7/Q7)*100</f>
        <v>67.866161616161619</v>
      </c>
      <c r="T7" s="79">
        <f>SUM(T8:T12)</f>
        <v>670</v>
      </c>
      <c r="U7" s="28">
        <f>SUM(U8:U12)</f>
        <v>291</v>
      </c>
      <c r="V7" s="52">
        <f>IF(T7=0,0,U7/T7)*100</f>
        <v>43.432835820895519</v>
      </c>
      <c r="W7" s="28">
        <f>SUM(W8:W12)</f>
        <v>653</v>
      </c>
      <c r="X7" s="28">
        <f>SUM(X8:X12)</f>
        <v>285</v>
      </c>
      <c r="Y7" s="52">
        <f>IF(W7=0,0,X7/W7)*100</f>
        <v>43.644716692189895</v>
      </c>
      <c r="Z7" s="28">
        <f>SUM(Z8:Z12)</f>
        <v>569</v>
      </c>
      <c r="AA7" s="28">
        <f>SUM(AA8:AA12)</f>
        <v>113</v>
      </c>
      <c r="AB7" s="52">
        <f>IF(Z7=0,0,AA7/Z7)*100</f>
        <v>19.859402460456941</v>
      </c>
      <c r="AC7" s="29"/>
      <c r="AF7" s="33"/>
    </row>
    <row r="8" spans="1:32" s="33" customFormat="1" ht="18" customHeight="1" x14ac:dyDescent="0.25">
      <c r="A8" s="94" t="s">
        <v>60</v>
      </c>
      <c r="B8" s="92">
        <f>'[5]4'!B30</f>
        <v>196</v>
      </c>
      <c r="C8" s="31">
        <f>[9]Шаблон!$M8+[9]Шаблон!$K8-[9]Шаблон!$L8+[10]Шаблон!$D8</f>
        <v>102</v>
      </c>
      <c r="D8" s="53">
        <f t="shared" ref="D8:D12" si="0">IF(B8=0,0,C8/B8)*100</f>
        <v>52.040816326530617</v>
      </c>
      <c r="E8" s="31">
        <f>'[5]4'!D30</f>
        <v>196</v>
      </c>
      <c r="F8" s="31">
        <f>[10]Шаблон!$D8</f>
        <v>101</v>
      </c>
      <c r="G8" s="53">
        <f t="shared" ref="G8:G12" si="1">IF(E8=0,0,F8/E8)*100</f>
        <v>51.530612244897952</v>
      </c>
      <c r="H8" s="31">
        <f>'[5]4'!G30</f>
        <v>24</v>
      </c>
      <c r="I8" s="31">
        <f>[10]Шаблон!$F8+[9]Шаблон!$D8</f>
        <v>31</v>
      </c>
      <c r="J8" s="53">
        <f t="shared" ref="J8:J12" si="2">IF(H8=0,0,I8/H8)*100</f>
        <v>129.16666666666669</v>
      </c>
      <c r="K8" s="31">
        <f>'[5]4'!J30</f>
        <v>3</v>
      </c>
      <c r="L8" s="31">
        <f>[10]Шаблон!$J8</f>
        <v>3</v>
      </c>
      <c r="M8" s="53">
        <f t="shared" ref="M8:M12" si="3">IF(K8=0,0,L8/K8)*100</f>
        <v>100</v>
      </c>
      <c r="N8" s="31">
        <f>'[5]4'!M30</f>
        <v>2</v>
      </c>
      <c r="O8" s="83">
        <f>[10]Шаблон!$K8+[10]Шаблон!$L8+[9]Шаблон!$G8</f>
        <v>11</v>
      </c>
      <c r="P8" s="53">
        <f t="shared" ref="P8:P12" si="4">IF(N8=0,0,O8/N8)*100</f>
        <v>550</v>
      </c>
      <c r="Q8" s="31">
        <f>'[5]4'!P30</f>
        <v>168</v>
      </c>
      <c r="R8" s="46">
        <f>'[8]1'!E11</f>
        <v>84</v>
      </c>
      <c r="S8" s="53">
        <f t="shared" ref="S8:S12" si="5">IF(Q8=0,0,R8/Q8)*100</f>
        <v>50</v>
      </c>
      <c r="T8" s="66">
        <f>'[5]4'!R30</f>
        <v>72</v>
      </c>
      <c r="U8" s="46">
        <f>[9]Шаблон!$M8+[10]Шаблон!$P8</f>
        <v>17</v>
      </c>
      <c r="V8" s="53">
        <f t="shared" ref="V8:V12" si="6">IF(T8=0,0,U8/T8)*100</f>
        <v>23.611111111111111</v>
      </c>
      <c r="W8" s="31">
        <f>'[5]4'!T30</f>
        <v>72</v>
      </c>
      <c r="X8" s="46">
        <f>[10]Шаблон!$P8</f>
        <v>16</v>
      </c>
      <c r="Y8" s="53">
        <f t="shared" ref="Y8:Y12" si="7">IF(W8=0,0,X8/W8)*100</f>
        <v>22.222222222222221</v>
      </c>
      <c r="Z8" s="31">
        <f>'[5]4'!W30</f>
        <v>63</v>
      </c>
      <c r="AA8" s="46">
        <f>[10]Шаблон!$T8</f>
        <v>4</v>
      </c>
      <c r="AB8" s="53">
        <f t="shared" ref="AB8:AB12" si="8">IF(Z8=0,0,AA8/Z8)*100</f>
        <v>6.3492063492063489</v>
      </c>
      <c r="AC8" s="29"/>
      <c r="AD8" s="32"/>
    </row>
    <row r="9" spans="1:32" s="34" customFormat="1" ht="18" customHeight="1" x14ac:dyDescent="0.25">
      <c r="A9" s="94" t="s">
        <v>61</v>
      </c>
      <c r="B9" s="92">
        <f>'[5]4'!B31</f>
        <v>96</v>
      </c>
      <c r="C9" s="80">
        <f>[9]Шаблон!$M9+[9]Шаблон!$K9-[9]Шаблон!$L9+[10]Шаблон!$D9</f>
        <v>73</v>
      </c>
      <c r="D9" s="53">
        <f t="shared" si="0"/>
        <v>76.041666666666657</v>
      </c>
      <c r="E9" s="80">
        <f>'[5]4'!D31</f>
        <v>96</v>
      </c>
      <c r="F9" s="80">
        <f>[10]Шаблон!$D9</f>
        <v>72</v>
      </c>
      <c r="G9" s="53">
        <f t="shared" si="1"/>
        <v>75</v>
      </c>
      <c r="H9" s="80">
        <f>'[5]4'!G31</f>
        <v>15</v>
      </c>
      <c r="I9" s="80">
        <f>[10]Шаблон!$F9+[9]Шаблон!$D9</f>
        <v>14</v>
      </c>
      <c r="J9" s="53">
        <f t="shared" si="2"/>
        <v>93.333333333333329</v>
      </c>
      <c r="K9" s="80">
        <f>'[5]4'!J31</f>
        <v>3</v>
      </c>
      <c r="L9" s="80">
        <f>[10]Шаблон!$J9</f>
        <v>3</v>
      </c>
      <c r="M9" s="53">
        <f t="shared" si="3"/>
        <v>100</v>
      </c>
      <c r="N9" s="80">
        <f>'[5]4'!M31</f>
        <v>4</v>
      </c>
      <c r="O9" s="83">
        <f>[10]Шаблон!$K9+[10]Шаблон!$L9+[9]Шаблон!$G9</f>
        <v>10</v>
      </c>
      <c r="P9" s="53">
        <f t="shared" si="4"/>
        <v>250</v>
      </c>
      <c r="Q9" s="80">
        <f>'[5]4'!P31</f>
        <v>90</v>
      </c>
      <c r="R9" s="46">
        <f>'[8]1'!E12</f>
        <v>52</v>
      </c>
      <c r="S9" s="53">
        <f t="shared" si="5"/>
        <v>57.777777777777771</v>
      </c>
      <c r="T9" s="66">
        <f>'[5]4'!R31</f>
        <v>40</v>
      </c>
      <c r="U9" s="46">
        <f>[9]Шаблон!$M9+[10]Шаблон!$P9</f>
        <v>26</v>
      </c>
      <c r="V9" s="53">
        <f t="shared" si="6"/>
        <v>65</v>
      </c>
      <c r="W9" s="80">
        <f>'[5]4'!T31</f>
        <v>40</v>
      </c>
      <c r="X9" s="46">
        <f>[10]Шаблон!$P9</f>
        <v>26</v>
      </c>
      <c r="Y9" s="53">
        <f t="shared" si="7"/>
        <v>65</v>
      </c>
      <c r="Z9" s="80">
        <f>'[5]4'!W31</f>
        <v>28</v>
      </c>
      <c r="AA9" s="46">
        <f>[10]Шаблон!$T9</f>
        <v>9</v>
      </c>
      <c r="AB9" s="53">
        <f t="shared" si="8"/>
        <v>32.142857142857146</v>
      </c>
      <c r="AC9" s="29"/>
      <c r="AD9" s="32"/>
    </row>
    <row r="10" spans="1:32" s="33" customFormat="1" ht="18" customHeight="1" x14ac:dyDescent="0.25">
      <c r="A10" s="94" t="s">
        <v>62</v>
      </c>
      <c r="B10" s="92">
        <f>'[5]4'!B32</f>
        <v>741</v>
      </c>
      <c r="C10" s="80">
        <f>[9]Шаблон!$M10+[9]Шаблон!$K10-[9]Шаблон!$L10+[10]Шаблон!$D10</f>
        <v>604</v>
      </c>
      <c r="D10" s="53">
        <f t="shared" si="0"/>
        <v>81.511470985155199</v>
      </c>
      <c r="E10" s="80">
        <f>'[5]4'!D32</f>
        <v>712</v>
      </c>
      <c r="F10" s="80">
        <f>[10]Шаблон!$D10</f>
        <v>571</v>
      </c>
      <c r="G10" s="53">
        <f t="shared" si="1"/>
        <v>80.196629213483149</v>
      </c>
      <c r="H10" s="80">
        <f>'[5]4'!G32</f>
        <v>81</v>
      </c>
      <c r="I10" s="80">
        <f>[10]Шаблон!$F10+[9]Шаблон!$D10</f>
        <v>106</v>
      </c>
      <c r="J10" s="53">
        <f t="shared" si="2"/>
        <v>130.8641975308642</v>
      </c>
      <c r="K10" s="80">
        <f>'[5]4'!J32</f>
        <v>24</v>
      </c>
      <c r="L10" s="80">
        <f>[10]Шаблон!$J10</f>
        <v>13</v>
      </c>
      <c r="M10" s="53">
        <f t="shared" si="3"/>
        <v>54.166666666666664</v>
      </c>
      <c r="N10" s="80">
        <f>'[5]4'!M32</f>
        <v>19</v>
      </c>
      <c r="O10" s="83">
        <f>[10]Шаблон!$K10+[10]Шаблон!$L10+[9]Шаблон!$G10</f>
        <v>0</v>
      </c>
      <c r="P10" s="53">
        <f t="shared" si="4"/>
        <v>0</v>
      </c>
      <c r="Q10" s="80">
        <f>'[5]4'!P32</f>
        <v>680</v>
      </c>
      <c r="R10" s="46">
        <f>'[8]1'!E13</f>
        <v>525</v>
      </c>
      <c r="S10" s="53">
        <f t="shared" si="5"/>
        <v>77.205882352941174</v>
      </c>
      <c r="T10" s="66">
        <f>'[5]4'!R32</f>
        <v>289</v>
      </c>
      <c r="U10" s="46">
        <f>[9]Шаблон!$M10+[10]Шаблон!$P10</f>
        <v>140</v>
      </c>
      <c r="V10" s="53">
        <f t="shared" si="6"/>
        <v>48.442906574394463</v>
      </c>
      <c r="W10" s="80">
        <f>'[5]4'!T32</f>
        <v>274</v>
      </c>
      <c r="X10" s="46">
        <f>[10]Шаблон!$P10</f>
        <v>136</v>
      </c>
      <c r="Y10" s="53">
        <f t="shared" si="7"/>
        <v>49.635036496350367</v>
      </c>
      <c r="Z10" s="80">
        <f>'[5]4'!W32</f>
        <v>241</v>
      </c>
      <c r="AA10" s="46">
        <f>[10]Шаблон!$T10</f>
        <v>45</v>
      </c>
      <c r="AB10" s="53">
        <f t="shared" si="8"/>
        <v>18.672199170124482</v>
      </c>
      <c r="AC10" s="29"/>
      <c r="AD10" s="32"/>
    </row>
    <row r="11" spans="1:32" s="33" customFormat="1" ht="18" customHeight="1" x14ac:dyDescent="0.25">
      <c r="A11" s="94" t="s">
        <v>63</v>
      </c>
      <c r="B11" s="92">
        <f>'[5]4'!B33</f>
        <v>441</v>
      </c>
      <c r="C11" s="80">
        <f>[9]Шаблон!$M11+[9]Шаблон!$K11-[9]Шаблон!$L11+[10]Шаблон!$D11</f>
        <v>326</v>
      </c>
      <c r="D11" s="53">
        <f t="shared" si="0"/>
        <v>73.922902494331069</v>
      </c>
      <c r="E11" s="80">
        <f>'[5]4'!D33</f>
        <v>440</v>
      </c>
      <c r="F11" s="80">
        <f>[10]Шаблон!$D11</f>
        <v>312</v>
      </c>
      <c r="G11" s="53">
        <f t="shared" si="1"/>
        <v>70.909090909090907</v>
      </c>
      <c r="H11" s="80">
        <f>'[5]4'!G33</f>
        <v>61</v>
      </c>
      <c r="I11" s="80">
        <f>[10]Шаблон!$F11+[9]Шаблон!$D11</f>
        <v>55</v>
      </c>
      <c r="J11" s="53">
        <f t="shared" si="2"/>
        <v>90.163934426229503</v>
      </c>
      <c r="K11" s="80">
        <f>'[5]4'!J33</f>
        <v>11</v>
      </c>
      <c r="L11" s="80">
        <f>[10]Шаблон!$J11</f>
        <v>8</v>
      </c>
      <c r="M11" s="53">
        <f t="shared" si="3"/>
        <v>72.727272727272734</v>
      </c>
      <c r="N11" s="80">
        <f>'[5]4'!M33</f>
        <v>5</v>
      </c>
      <c r="O11" s="83">
        <f>[10]Шаблон!$K11+[10]Шаблон!$L11+[9]Шаблон!$G11</f>
        <v>2</v>
      </c>
      <c r="P11" s="53">
        <f t="shared" si="4"/>
        <v>40</v>
      </c>
      <c r="Q11" s="80">
        <f>'[5]4'!P33</f>
        <v>416</v>
      </c>
      <c r="R11" s="46">
        <f>'[8]1'!E14</f>
        <v>273</v>
      </c>
      <c r="S11" s="53">
        <f t="shared" si="5"/>
        <v>65.625</v>
      </c>
      <c r="T11" s="66">
        <f>'[5]4'!R33</f>
        <v>169</v>
      </c>
      <c r="U11" s="46">
        <f>[9]Шаблон!$M11+[10]Шаблон!$P11</f>
        <v>72</v>
      </c>
      <c r="V11" s="53">
        <f t="shared" si="6"/>
        <v>42.603550295857993</v>
      </c>
      <c r="W11" s="80">
        <f>'[5]4'!T33</f>
        <v>168</v>
      </c>
      <c r="X11" s="46">
        <f>[10]Шаблон!$P11</f>
        <v>72</v>
      </c>
      <c r="Y11" s="53">
        <f t="shared" si="7"/>
        <v>42.857142857142854</v>
      </c>
      <c r="Z11" s="80">
        <f>'[5]4'!W33</f>
        <v>152</v>
      </c>
      <c r="AA11" s="46">
        <f>[10]Шаблон!$T11</f>
        <v>44</v>
      </c>
      <c r="AB11" s="53">
        <f t="shared" si="8"/>
        <v>28.947368421052634</v>
      </c>
      <c r="AC11" s="29"/>
      <c r="AD11" s="32"/>
    </row>
    <row r="12" spans="1:32" s="33" customFormat="1" ht="18" customHeight="1" x14ac:dyDescent="0.25">
      <c r="A12" s="94" t="s">
        <v>64</v>
      </c>
      <c r="B12" s="92">
        <f>'[5]4'!B34</f>
        <v>245</v>
      </c>
      <c r="C12" s="80">
        <f>[9]Шаблон!$M12+[9]Шаблон!$K12-[9]Шаблон!$L12+[10]Шаблон!$D12</f>
        <v>194</v>
      </c>
      <c r="D12" s="53">
        <f t="shared" si="0"/>
        <v>79.183673469387756</v>
      </c>
      <c r="E12" s="80">
        <f>'[5]4'!D34</f>
        <v>242</v>
      </c>
      <c r="F12" s="80">
        <f>[10]Шаблон!$D12</f>
        <v>186</v>
      </c>
      <c r="G12" s="53">
        <f t="shared" si="1"/>
        <v>76.859504132231407</v>
      </c>
      <c r="H12" s="80">
        <f>'[5]4'!G34</f>
        <v>37</v>
      </c>
      <c r="I12" s="80">
        <f>[10]Шаблон!$F12+[9]Шаблон!$D12</f>
        <v>61</v>
      </c>
      <c r="J12" s="53">
        <f t="shared" si="2"/>
        <v>164.86486486486487</v>
      </c>
      <c r="K12" s="80">
        <f>'[5]4'!J34</f>
        <v>10</v>
      </c>
      <c r="L12" s="80">
        <f>[10]Шаблон!$J12</f>
        <v>5</v>
      </c>
      <c r="M12" s="53">
        <f t="shared" si="3"/>
        <v>50</v>
      </c>
      <c r="N12" s="80">
        <f>'[5]4'!M34</f>
        <v>0</v>
      </c>
      <c r="O12" s="83">
        <f>[10]Шаблон!$K12+[10]Шаблон!$L12+[9]Шаблон!$G12</f>
        <v>1</v>
      </c>
      <c r="P12" s="53">
        <f t="shared" si="4"/>
        <v>0</v>
      </c>
      <c r="Q12" s="80">
        <f>'[5]4'!P34</f>
        <v>230</v>
      </c>
      <c r="R12" s="46">
        <f>'[8]1'!E15</f>
        <v>141</v>
      </c>
      <c r="S12" s="53">
        <f t="shared" si="5"/>
        <v>61.304347826086961</v>
      </c>
      <c r="T12" s="66">
        <f>'[5]4'!R34</f>
        <v>100</v>
      </c>
      <c r="U12" s="46">
        <f>[9]Шаблон!$M12+[10]Шаблон!$P12</f>
        <v>36</v>
      </c>
      <c r="V12" s="53">
        <f t="shared" si="6"/>
        <v>36</v>
      </c>
      <c r="W12" s="80">
        <f>'[5]4'!T34</f>
        <v>99</v>
      </c>
      <c r="X12" s="46">
        <f>[10]Шаблон!$P12</f>
        <v>35</v>
      </c>
      <c r="Y12" s="53">
        <f t="shared" si="7"/>
        <v>35.353535353535356</v>
      </c>
      <c r="Z12" s="80">
        <f>'[5]4'!W34</f>
        <v>85</v>
      </c>
      <c r="AA12" s="46">
        <f>[10]Шаблон!$T12</f>
        <v>11</v>
      </c>
      <c r="AB12" s="53">
        <f t="shared" si="8"/>
        <v>12.941176470588237</v>
      </c>
      <c r="AC12" s="29"/>
      <c r="AD12" s="32"/>
    </row>
    <row r="13" spans="1:32" ht="60" customHeight="1" x14ac:dyDescent="0.2">
      <c r="A13" s="35"/>
      <c r="B13" s="71"/>
      <c r="C13" s="35"/>
      <c r="D13" s="71"/>
      <c r="E13" s="36"/>
      <c r="F13" s="35"/>
      <c r="G13" s="35"/>
      <c r="H13" s="35"/>
      <c r="I13" s="35"/>
      <c r="J13" s="35"/>
      <c r="K13" s="38"/>
      <c r="L13" s="38"/>
      <c r="M13" s="38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</row>
    <row r="14" spans="1:32" x14ac:dyDescent="0.2">
      <c r="A14" s="39"/>
      <c r="B14" s="73"/>
      <c r="C14" s="39"/>
      <c r="D14" s="73"/>
      <c r="E14" s="39"/>
      <c r="F14" s="39"/>
      <c r="G14" s="39"/>
      <c r="H14" s="39"/>
      <c r="I14" s="39"/>
      <c r="J14" s="39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32" x14ac:dyDescent="0.2">
      <c r="A15" s="39"/>
      <c r="B15" s="73"/>
      <c r="C15" s="39"/>
      <c r="D15" s="73"/>
      <c r="E15" s="39"/>
      <c r="F15" s="39"/>
      <c r="G15" s="39"/>
      <c r="H15" s="39"/>
      <c r="I15" s="39"/>
      <c r="J15" s="39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32" x14ac:dyDescent="0.2">
      <c r="A16" s="39"/>
      <c r="B16" s="73"/>
      <c r="C16" s="39"/>
      <c r="D16" s="73"/>
      <c r="E16" s="39"/>
      <c r="F16" s="39"/>
      <c r="G16" s="39"/>
      <c r="H16" s="39"/>
      <c r="I16" s="39"/>
      <c r="J16" s="39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1:25" x14ac:dyDescent="0.2"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1:25" x14ac:dyDescent="0.2"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1:25" x14ac:dyDescent="0.2"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1:25" x14ac:dyDescent="0.2"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1:25" x14ac:dyDescent="0.2"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1:25" x14ac:dyDescent="0.2"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spans="11:25" x14ac:dyDescent="0.2"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1:25" x14ac:dyDescent="0.2"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1:25" x14ac:dyDescent="0.2"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1:25" x14ac:dyDescent="0.2"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1:25" x14ac:dyDescent="0.2"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1:25" x14ac:dyDescent="0.2"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1:25" x14ac:dyDescent="0.2"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1:25" x14ac:dyDescent="0.2"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1:25" x14ac:dyDescent="0.2"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1:25" x14ac:dyDescent="0.2"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</sheetData>
  <mergeCells count="42">
    <mergeCell ref="C1:M1"/>
    <mergeCell ref="Z4:Z5"/>
    <mergeCell ref="AA4:AA5"/>
    <mergeCell ref="AB4:AB5"/>
    <mergeCell ref="U4:U5"/>
    <mergeCell ref="W4:W5"/>
    <mergeCell ref="X4:X5"/>
    <mergeCell ref="Y4:Y5"/>
    <mergeCell ref="B3:D3"/>
    <mergeCell ref="T3:V3"/>
    <mergeCell ref="B4:B5"/>
    <mergeCell ref="D4:D5"/>
    <mergeCell ref="T4:T5"/>
    <mergeCell ref="V4:V5"/>
    <mergeCell ref="A3:A5"/>
    <mergeCell ref="E3:G3"/>
    <mergeCell ref="H3:J3"/>
    <mergeCell ref="K3:M3"/>
    <mergeCell ref="C4:C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13:AB13"/>
    <mergeCell ref="X1:Y1"/>
    <mergeCell ref="X2:Y2"/>
    <mergeCell ref="Z2:AA2"/>
    <mergeCell ref="N3:P3"/>
    <mergeCell ref="Q3:S3"/>
    <mergeCell ref="W3:Y3"/>
    <mergeCell ref="Z3:AB3"/>
    <mergeCell ref="S4:S5"/>
    <mergeCell ref="N4:N5"/>
    <mergeCell ref="O4:O5"/>
    <mergeCell ref="P4:P5"/>
    <mergeCell ref="Q4:Q5"/>
    <mergeCell ref="R4:R5"/>
  </mergeCells>
  <pageMargins left="0.31496062992125984" right="0.31496062992125984" top="0.35433070866141736" bottom="0.35433070866141736" header="0.31496062992125984" footer="0.31496062992125984"/>
  <pageSetup paperSize="9" scale="91" orientation="landscape" r:id="rId1"/>
  <colBreaks count="1" manualBreakCount="1">
    <brk id="13" max="2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9"/>
  <sheetViews>
    <sheetView zoomScale="70" zoomScaleNormal="70" zoomScaleSheetLayoutView="80" workbookViewId="0">
      <selection activeCell="J10" sqref="J10"/>
    </sheetView>
  </sheetViews>
  <sheetFormatPr defaultColWidth="8" defaultRowHeight="12.75" x14ac:dyDescent="0.2"/>
  <cols>
    <col min="1" max="1" width="60.85546875" style="2" customWidth="1"/>
    <col min="2" max="2" width="29.42578125" style="2" customWidth="1"/>
    <col min="3" max="3" width="32.28515625" style="2" customWidth="1"/>
    <col min="4" max="4" width="10.85546875" style="2" customWidth="1"/>
    <col min="5" max="5" width="11.5703125" style="2" customWidth="1"/>
    <col min="6" max="16384" width="8" style="2"/>
  </cols>
  <sheetData>
    <row r="1" spans="1:11" ht="62.25" customHeight="1" x14ac:dyDescent="0.2">
      <c r="A1" s="96" t="s">
        <v>54</v>
      </c>
      <c r="B1" s="96"/>
      <c r="C1" s="96"/>
      <c r="D1" s="96"/>
      <c r="E1" s="96"/>
    </row>
    <row r="2" spans="1:11" s="3" customFormat="1" ht="23.25" customHeight="1" x14ac:dyDescent="0.25">
      <c r="A2" s="101" t="s">
        <v>0</v>
      </c>
      <c r="B2" s="97" t="s">
        <v>65</v>
      </c>
      <c r="C2" s="97" t="s">
        <v>66</v>
      </c>
      <c r="D2" s="99" t="s">
        <v>1</v>
      </c>
      <c r="E2" s="100"/>
    </row>
    <row r="3" spans="1:11" s="3" customFormat="1" ht="28.5" customHeight="1" x14ac:dyDescent="0.25">
      <c r="A3" s="102"/>
      <c r="B3" s="98"/>
      <c r="C3" s="98"/>
      <c r="D3" s="4" t="s">
        <v>2</v>
      </c>
      <c r="E3" s="5" t="s">
        <v>32</v>
      </c>
    </row>
    <row r="4" spans="1:11" s="8" customFormat="1" ht="15.75" customHeight="1" x14ac:dyDescent="0.25">
      <c r="A4" s="6" t="s">
        <v>3</v>
      </c>
      <c r="B4" s="7">
        <v>5</v>
      </c>
      <c r="C4" s="7">
        <v>6</v>
      </c>
      <c r="D4" s="7">
        <v>7</v>
      </c>
      <c r="E4" s="7">
        <v>8</v>
      </c>
    </row>
    <row r="5" spans="1:11" s="8" customFormat="1" ht="31.5" customHeight="1" x14ac:dyDescent="0.25">
      <c r="A5" s="9" t="s">
        <v>25</v>
      </c>
      <c r="B5" s="55">
        <f>'6'!B7</f>
        <v>322</v>
      </c>
      <c r="C5" s="54">
        <f>'6'!C7</f>
        <v>114</v>
      </c>
      <c r="D5" s="51">
        <f t="shared" ref="D5" si="0">IF(B5=0,0,C5/B5)*100</f>
        <v>35.403726708074537</v>
      </c>
      <c r="E5" s="49">
        <f t="shared" ref="E5" si="1">C5-B5</f>
        <v>-208</v>
      </c>
      <c r="K5" s="11"/>
    </row>
    <row r="6" spans="1:11" s="3" customFormat="1" ht="31.5" customHeight="1" x14ac:dyDescent="0.25">
      <c r="A6" s="9" t="s">
        <v>26</v>
      </c>
      <c r="B6" s="54">
        <f>'6'!E7</f>
        <v>312</v>
      </c>
      <c r="C6" s="54">
        <f>'6'!F7</f>
        <v>111</v>
      </c>
      <c r="D6" s="51">
        <f t="shared" ref="D6:D10" si="2">IF(B6=0,0,C6/B6)*100</f>
        <v>35.57692307692308</v>
      </c>
      <c r="E6" s="49">
        <f t="shared" ref="E6:E10" si="3">C6-B6</f>
        <v>-201</v>
      </c>
      <c r="K6" s="11"/>
    </row>
    <row r="7" spans="1:11" s="3" customFormat="1" ht="54.75" customHeight="1" x14ac:dyDescent="0.25">
      <c r="A7" s="12" t="s">
        <v>27</v>
      </c>
      <c r="B7" s="54">
        <f>'6'!H7</f>
        <v>91</v>
      </c>
      <c r="C7" s="54">
        <f>'6'!I7</f>
        <v>27</v>
      </c>
      <c r="D7" s="51">
        <f t="shared" si="2"/>
        <v>29.670329670329672</v>
      </c>
      <c r="E7" s="49">
        <f t="shared" si="3"/>
        <v>-64</v>
      </c>
      <c r="K7" s="11"/>
    </row>
    <row r="8" spans="1:11" s="3" customFormat="1" ht="35.25" customHeight="1" x14ac:dyDescent="0.25">
      <c r="A8" s="13" t="s">
        <v>28</v>
      </c>
      <c r="B8" s="54">
        <f>'6'!K7</f>
        <v>4</v>
      </c>
      <c r="C8" s="54">
        <f>'6'!L7</f>
        <v>1</v>
      </c>
      <c r="D8" s="51">
        <f t="shared" si="2"/>
        <v>25</v>
      </c>
      <c r="E8" s="49">
        <f t="shared" si="3"/>
        <v>-3</v>
      </c>
      <c r="K8" s="11"/>
    </row>
    <row r="9" spans="1:11" s="3" customFormat="1" ht="45.75" customHeight="1" x14ac:dyDescent="0.25">
      <c r="A9" s="13" t="s">
        <v>15</v>
      </c>
      <c r="B9" s="54">
        <f>'6'!N7</f>
        <v>9</v>
      </c>
      <c r="C9" s="54">
        <f>'6'!O7</f>
        <v>1</v>
      </c>
      <c r="D9" s="51">
        <f t="shared" si="2"/>
        <v>11.111111111111111</v>
      </c>
      <c r="E9" s="49">
        <f t="shared" si="3"/>
        <v>-8</v>
      </c>
      <c r="K9" s="11"/>
    </row>
    <row r="10" spans="1:11" s="3" customFormat="1" ht="55.5" customHeight="1" x14ac:dyDescent="0.25">
      <c r="A10" s="13" t="s">
        <v>29</v>
      </c>
      <c r="B10" s="54">
        <f>'6'!Q7</f>
        <v>290</v>
      </c>
      <c r="C10" s="54">
        <f>'6'!R7</f>
        <v>65</v>
      </c>
      <c r="D10" s="51">
        <f t="shared" si="2"/>
        <v>22.413793103448278</v>
      </c>
      <c r="E10" s="49">
        <f t="shared" si="3"/>
        <v>-225</v>
      </c>
      <c r="K10" s="11"/>
    </row>
    <row r="11" spans="1:11" s="3" customFormat="1" ht="12.75" customHeight="1" x14ac:dyDescent="0.25">
      <c r="A11" s="103" t="s">
        <v>4</v>
      </c>
      <c r="B11" s="104"/>
      <c r="C11" s="104"/>
      <c r="D11" s="104"/>
      <c r="E11" s="104"/>
      <c r="K11" s="11"/>
    </row>
    <row r="12" spans="1:11" s="3" customFormat="1" ht="15" customHeight="1" x14ac:dyDescent="0.25">
      <c r="A12" s="105"/>
      <c r="B12" s="106"/>
      <c r="C12" s="106"/>
      <c r="D12" s="106"/>
      <c r="E12" s="106"/>
      <c r="K12" s="11"/>
    </row>
    <row r="13" spans="1:11" s="3" customFormat="1" ht="20.25" customHeight="1" x14ac:dyDescent="0.25">
      <c r="A13" s="101" t="s">
        <v>0</v>
      </c>
      <c r="B13" s="107" t="s">
        <v>67</v>
      </c>
      <c r="C13" s="107" t="s">
        <v>68</v>
      </c>
      <c r="D13" s="99" t="s">
        <v>1</v>
      </c>
      <c r="E13" s="100"/>
      <c r="K13" s="11"/>
    </row>
    <row r="14" spans="1:11" ht="35.25" customHeight="1" x14ac:dyDescent="0.2">
      <c r="A14" s="102"/>
      <c r="B14" s="107"/>
      <c r="C14" s="107"/>
      <c r="D14" s="4" t="s">
        <v>2</v>
      </c>
      <c r="E14" s="5" t="s">
        <v>32</v>
      </c>
      <c r="K14" s="11"/>
    </row>
    <row r="15" spans="1:11" ht="24" customHeight="1" x14ac:dyDescent="0.2">
      <c r="A15" s="9" t="s">
        <v>59</v>
      </c>
      <c r="B15" s="55">
        <f>'6'!T7</f>
        <v>44</v>
      </c>
      <c r="C15" s="55">
        <f>'6'!U7</f>
        <v>28</v>
      </c>
      <c r="D15" s="51">
        <f t="shared" ref="D15" si="4">IF(B15=0,0,C15/B15)*100</f>
        <v>63.636363636363633</v>
      </c>
      <c r="E15" s="49">
        <f t="shared" ref="E15" si="5">C15-B15</f>
        <v>-16</v>
      </c>
      <c r="K15" s="11"/>
    </row>
    <row r="16" spans="1:11" ht="25.5" customHeight="1" x14ac:dyDescent="0.2">
      <c r="A16" s="1" t="s">
        <v>26</v>
      </c>
      <c r="B16" s="55">
        <f>'6'!W7</f>
        <v>41</v>
      </c>
      <c r="C16" s="55">
        <f>'6'!X7</f>
        <v>27</v>
      </c>
      <c r="D16" s="48">
        <f t="shared" ref="D16:D17" si="6">C16/B16%</f>
        <v>65.853658536585371</v>
      </c>
      <c r="E16" s="49">
        <f t="shared" ref="E16:E17" si="7">C16-B16</f>
        <v>-14</v>
      </c>
      <c r="K16" s="11"/>
    </row>
    <row r="17" spans="1:11" ht="33.75" customHeight="1" x14ac:dyDescent="0.2">
      <c r="A17" s="1" t="s">
        <v>30</v>
      </c>
      <c r="B17" s="55">
        <f>'6'!Z7</f>
        <v>38</v>
      </c>
      <c r="C17" s="55">
        <f>'6'!AA7</f>
        <v>15</v>
      </c>
      <c r="D17" s="48">
        <f t="shared" si="6"/>
        <v>39.473684210526315</v>
      </c>
      <c r="E17" s="49">
        <f t="shared" si="7"/>
        <v>-23</v>
      </c>
      <c r="K17" s="11"/>
    </row>
    <row r="18" spans="1:11" s="90" customFormat="1" ht="33.75" customHeight="1" x14ac:dyDescent="0.2">
      <c r="A18" s="122" t="s">
        <v>53</v>
      </c>
      <c r="B18" s="122"/>
      <c r="C18" s="122"/>
      <c r="D18" s="122"/>
      <c r="E18" s="122"/>
      <c r="K18" s="91"/>
    </row>
    <row r="19" spans="1:11" ht="60.75" customHeight="1" x14ac:dyDescent="0.2">
      <c r="A19" s="95"/>
      <c r="B19" s="95"/>
      <c r="C19" s="95"/>
      <c r="D19" s="95"/>
      <c r="E19" s="95"/>
    </row>
  </sheetData>
  <mergeCells count="12">
    <mergeCell ref="A1:E1"/>
    <mergeCell ref="A19:E19"/>
    <mergeCell ref="A13:A14"/>
    <mergeCell ref="B13:B14"/>
    <mergeCell ref="C13:C14"/>
    <mergeCell ref="D13:E13"/>
    <mergeCell ref="A18:E18"/>
    <mergeCell ref="A11:E12"/>
    <mergeCell ref="A2:A3"/>
    <mergeCell ref="B2:B3"/>
    <mergeCell ref="C2:C3"/>
    <mergeCell ref="D2:E2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69"/>
  <sheetViews>
    <sheetView zoomScale="75" zoomScaleNormal="75" zoomScaleSheetLayoutView="87" workbookViewId="0">
      <pane xSplit="1" ySplit="6" topLeftCell="C7" activePane="bottomRight" state="frozen"/>
      <selection activeCell="D5" sqref="D5:D10"/>
      <selection pane="topRight" activeCell="D5" sqref="D5:D10"/>
      <selection pane="bottomLeft" activeCell="D5" sqref="D5:D10"/>
      <selection pane="bottomRight" activeCell="C2" sqref="C2"/>
    </sheetView>
  </sheetViews>
  <sheetFormatPr defaultRowHeight="14.25" x14ac:dyDescent="0.2"/>
  <cols>
    <col min="1" max="1" width="29.140625" style="37" customWidth="1"/>
    <col min="2" max="2" width="10.85546875" style="72" customWidth="1"/>
    <col min="3" max="3" width="11.85546875" style="37" customWidth="1"/>
    <col min="4" max="4" width="8.5703125" style="72" customWidth="1"/>
    <col min="5" max="5" width="10.7109375" style="37" customWidth="1"/>
    <col min="6" max="6" width="10.28515625" style="37" customWidth="1"/>
    <col min="7" max="7" width="7.42578125" style="37" customWidth="1"/>
    <col min="8" max="8" width="10.85546875" style="37" customWidth="1"/>
    <col min="9" max="9" width="10.42578125" style="37" customWidth="1"/>
    <col min="10" max="10" width="8.42578125" style="37" customWidth="1"/>
    <col min="11" max="11" width="10" style="37" customWidth="1"/>
    <col min="12" max="12" width="10.5703125" style="37" customWidth="1"/>
    <col min="13" max="13" width="9" style="37" customWidth="1"/>
    <col min="14" max="14" width="8" style="37" customWidth="1"/>
    <col min="15" max="15" width="7.140625" style="37" customWidth="1"/>
    <col min="16" max="16" width="8.140625" style="37" customWidth="1"/>
    <col min="17" max="17" width="7.7109375" style="37" customWidth="1"/>
    <col min="18" max="18" width="8.7109375" style="37" customWidth="1"/>
    <col min="19" max="19" width="8.140625" style="37" customWidth="1"/>
    <col min="20" max="20" width="9.5703125" style="72" customWidth="1"/>
    <col min="21" max="21" width="10.28515625" style="37" customWidth="1"/>
    <col min="22" max="22" width="8.85546875" style="72" customWidth="1"/>
    <col min="23" max="23" width="7.28515625" style="37" customWidth="1"/>
    <col min="24" max="24" width="8" style="37" customWidth="1"/>
    <col min="25" max="25" width="8.28515625" style="37" customWidth="1"/>
    <col min="26" max="26" width="8" style="37" customWidth="1"/>
    <col min="27" max="27" width="7.7109375" style="37" customWidth="1"/>
    <col min="28" max="16384" width="9.140625" style="37"/>
  </cols>
  <sheetData>
    <row r="1" spans="1:32" s="22" customFormat="1" ht="60.75" customHeight="1" x14ac:dyDescent="0.35">
      <c r="C1" s="124" t="s">
        <v>71</v>
      </c>
      <c r="D1" s="124"/>
      <c r="E1" s="125"/>
      <c r="F1" s="125"/>
      <c r="G1" s="125"/>
      <c r="H1" s="125"/>
      <c r="I1" s="125"/>
      <c r="J1" s="125"/>
      <c r="K1" s="125"/>
      <c r="L1" s="125"/>
      <c r="M1" s="125"/>
      <c r="N1" s="88"/>
      <c r="O1" s="88"/>
      <c r="P1" s="88"/>
      <c r="Q1" s="21"/>
      <c r="R1" s="21"/>
      <c r="S1" s="21"/>
      <c r="T1" s="21"/>
      <c r="U1" s="21"/>
      <c r="V1" s="21"/>
      <c r="W1" s="21"/>
      <c r="X1" s="117"/>
      <c r="Y1" s="117"/>
      <c r="Z1" s="41"/>
      <c r="AB1" s="47" t="s">
        <v>11</v>
      </c>
    </row>
    <row r="2" spans="1:32" s="25" customFormat="1" ht="13.5" customHeight="1" x14ac:dyDescent="0.25">
      <c r="A2" s="23"/>
      <c r="B2" s="68"/>
      <c r="C2" s="23"/>
      <c r="D2" s="68"/>
      <c r="E2" s="23"/>
      <c r="F2" s="23"/>
      <c r="G2" s="23"/>
      <c r="H2" s="23"/>
      <c r="I2" s="23"/>
      <c r="J2" s="23"/>
      <c r="K2" s="23"/>
      <c r="L2" s="23"/>
      <c r="M2" s="45" t="s">
        <v>5</v>
      </c>
      <c r="N2" s="45"/>
      <c r="O2" s="23"/>
      <c r="P2" s="23"/>
      <c r="Q2" s="24"/>
      <c r="R2" s="24"/>
      <c r="S2" s="24"/>
      <c r="T2" s="24"/>
      <c r="U2" s="24"/>
      <c r="V2" s="24"/>
      <c r="X2" s="111"/>
      <c r="Y2" s="111"/>
      <c r="Z2" s="116" t="s">
        <v>5</v>
      </c>
      <c r="AA2" s="116"/>
    </row>
    <row r="3" spans="1:32" s="26" customFormat="1" ht="61.5" customHeight="1" x14ac:dyDescent="0.25">
      <c r="A3" s="112"/>
      <c r="B3" s="113" t="s">
        <v>56</v>
      </c>
      <c r="C3" s="113"/>
      <c r="D3" s="113" t="s">
        <v>52</v>
      </c>
      <c r="E3" s="113" t="s">
        <v>16</v>
      </c>
      <c r="F3" s="113"/>
      <c r="G3" s="113"/>
      <c r="H3" s="113" t="s">
        <v>33</v>
      </c>
      <c r="I3" s="113"/>
      <c r="J3" s="113"/>
      <c r="K3" s="113" t="s">
        <v>7</v>
      </c>
      <c r="L3" s="113"/>
      <c r="M3" s="113"/>
      <c r="N3" s="113" t="s">
        <v>8</v>
      </c>
      <c r="O3" s="113"/>
      <c r="P3" s="113"/>
      <c r="Q3" s="118" t="s">
        <v>6</v>
      </c>
      <c r="R3" s="119"/>
      <c r="S3" s="120"/>
      <c r="T3" s="113" t="s">
        <v>58</v>
      </c>
      <c r="U3" s="113"/>
      <c r="V3" s="113" t="s">
        <v>48</v>
      </c>
      <c r="W3" s="113" t="s">
        <v>9</v>
      </c>
      <c r="X3" s="113"/>
      <c r="Y3" s="113"/>
      <c r="Z3" s="113" t="s">
        <v>10</v>
      </c>
      <c r="AA3" s="113"/>
      <c r="AB3" s="113"/>
    </row>
    <row r="4" spans="1:32" s="27" customFormat="1" ht="15.75" customHeight="1" x14ac:dyDescent="0.25">
      <c r="A4" s="112"/>
      <c r="B4" s="115" t="s">
        <v>51</v>
      </c>
      <c r="C4" s="115" t="s">
        <v>57</v>
      </c>
      <c r="D4" s="114" t="s">
        <v>2</v>
      </c>
      <c r="E4" s="115" t="s">
        <v>51</v>
      </c>
      <c r="F4" s="115" t="s">
        <v>57</v>
      </c>
      <c r="G4" s="114" t="s">
        <v>2</v>
      </c>
      <c r="H4" s="115" t="s">
        <v>51</v>
      </c>
      <c r="I4" s="115" t="s">
        <v>57</v>
      </c>
      <c r="J4" s="114" t="s">
        <v>2</v>
      </c>
      <c r="K4" s="115" t="s">
        <v>51</v>
      </c>
      <c r="L4" s="115" t="s">
        <v>57</v>
      </c>
      <c r="M4" s="114" t="s">
        <v>2</v>
      </c>
      <c r="N4" s="115" t="s">
        <v>51</v>
      </c>
      <c r="O4" s="115" t="s">
        <v>57</v>
      </c>
      <c r="P4" s="114" t="s">
        <v>2</v>
      </c>
      <c r="Q4" s="115" t="s">
        <v>51</v>
      </c>
      <c r="R4" s="115" t="s">
        <v>57</v>
      </c>
      <c r="S4" s="114" t="s">
        <v>2</v>
      </c>
      <c r="T4" s="115" t="s">
        <v>51</v>
      </c>
      <c r="U4" s="115" t="s">
        <v>57</v>
      </c>
      <c r="V4" s="114" t="s">
        <v>2</v>
      </c>
      <c r="W4" s="115" t="s">
        <v>51</v>
      </c>
      <c r="X4" s="115" t="s">
        <v>57</v>
      </c>
      <c r="Y4" s="114" t="s">
        <v>2</v>
      </c>
      <c r="Z4" s="115" t="s">
        <v>51</v>
      </c>
      <c r="AA4" s="115" t="s">
        <v>57</v>
      </c>
      <c r="AB4" s="114" t="s">
        <v>2</v>
      </c>
    </row>
    <row r="5" spans="1:32" s="27" customFormat="1" ht="6" customHeight="1" x14ac:dyDescent="0.25">
      <c r="A5" s="112"/>
      <c r="B5" s="115"/>
      <c r="C5" s="115"/>
      <c r="D5" s="114"/>
      <c r="E5" s="115"/>
      <c r="F5" s="115"/>
      <c r="G5" s="114"/>
      <c r="H5" s="115"/>
      <c r="I5" s="115"/>
      <c r="J5" s="114"/>
      <c r="K5" s="115"/>
      <c r="L5" s="115"/>
      <c r="M5" s="114"/>
      <c r="N5" s="115"/>
      <c r="O5" s="115"/>
      <c r="P5" s="114"/>
      <c r="Q5" s="115"/>
      <c r="R5" s="115"/>
      <c r="S5" s="114"/>
      <c r="T5" s="115"/>
      <c r="U5" s="115"/>
      <c r="V5" s="114"/>
      <c r="W5" s="115"/>
      <c r="X5" s="115"/>
      <c r="Y5" s="114"/>
      <c r="Z5" s="115"/>
      <c r="AA5" s="115"/>
      <c r="AB5" s="114"/>
    </row>
    <row r="6" spans="1:32" s="44" customFormat="1" ht="11.25" customHeight="1" x14ac:dyDescent="0.2">
      <c r="A6" s="42" t="s">
        <v>3</v>
      </c>
      <c r="B6" s="42">
        <v>1</v>
      </c>
      <c r="C6" s="42">
        <v>2</v>
      </c>
      <c r="D6" s="42">
        <v>3</v>
      </c>
      <c r="E6" s="42">
        <v>4</v>
      </c>
      <c r="F6" s="42">
        <v>5</v>
      </c>
      <c r="G6" s="42">
        <v>6</v>
      </c>
      <c r="H6" s="42">
        <v>7</v>
      </c>
      <c r="I6" s="42">
        <v>8</v>
      </c>
      <c r="J6" s="42">
        <v>9</v>
      </c>
      <c r="K6" s="42">
        <v>10</v>
      </c>
      <c r="L6" s="42">
        <v>11</v>
      </c>
      <c r="M6" s="42">
        <v>12</v>
      </c>
      <c r="N6" s="42">
        <v>13</v>
      </c>
      <c r="O6" s="42">
        <v>14</v>
      </c>
      <c r="P6" s="42">
        <v>15</v>
      </c>
      <c r="Q6" s="42">
        <v>16</v>
      </c>
      <c r="R6" s="42">
        <v>17</v>
      </c>
      <c r="S6" s="42">
        <v>18</v>
      </c>
      <c r="T6" s="42">
        <v>19</v>
      </c>
      <c r="U6" s="42">
        <v>20</v>
      </c>
      <c r="V6" s="42">
        <v>21</v>
      </c>
      <c r="W6" s="42">
        <v>22</v>
      </c>
      <c r="X6" s="42">
        <v>23</v>
      </c>
      <c r="Y6" s="42">
        <v>24</v>
      </c>
      <c r="Z6" s="42">
        <v>25</v>
      </c>
      <c r="AA6" s="42">
        <v>26</v>
      </c>
      <c r="AB6" s="42">
        <v>27</v>
      </c>
    </row>
    <row r="7" spans="1:32" s="30" customFormat="1" ht="18" customHeight="1" x14ac:dyDescent="0.25">
      <c r="A7" s="50" t="s">
        <v>21</v>
      </c>
      <c r="B7" s="79">
        <f>SUM(B8:B12)</f>
        <v>322</v>
      </c>
      <c r="C7" s="28">
        <f>SUM(C8:C12)</f>
        <v>114</v>
      </c>
      <c r="D7" s="52">
        <f>IF(B7=0,0,C7/B7)*100</f>
        <v>35.403726708074537</v>
      </c>
      <c r="E7" s="28">
        <f>SUM(E8:E12)</f>
        <v>312</v>
      </c>
      <c r="F7" s="28">
        <f>SUM(F8:F12)</f>
        <v>111</v>
      </c>
      <c r="G7" s="52">
        <f>IF(E7=0,0,F7/E7)*100</f>
        <v>35.57692307692308</v>
      </c>
      <c r="H7" s="28">
        <f>SUM(H8:H12)</f>
        <v>91</v>
      </c>
      <c r="I7" s="28">
        <f>SUM(I8:I12)</f>
        <v>27</v>
      </c>
      <c r="J7" s="52">
        <f>IF(H7=0,0,I7/H7)*100</f>
        <v>29.670329670329672</v>
      </c>
      <c r="K7" s="28">
        <f>SUM(K8:K12)</f>
        <v>4</v>
      </c>
      <c r="L7" s="28">
        <f>SUM(L8:L12)</f>
        <v>1</v>
      </c>
      <c r="M7" s="52">
        <f>IF(K7=0,0,L7/K7)*100</f>
        <v>25</v>
      </c>
      <c r="N7" s="28">
        <f>SUM(N8:N12)</f>
        <v>9</v>
      </c>
      <c r="O7" s="28">
        <f>SUM(O8:O12)</f>
        <v>1</v>
      </c>
      <c r="P7" s="52">
        <f>IF(N7=0,0,O7/N7)*100</f>
        <v>11.111111111111111</v>
      </c>
      <c r="Q7" s="28">
        <f>SUM(Q8:Q12)</f>
        <v>290</v>
      </c>
      <c r="R7" s="28">
        <f>SUM(R8:R12)</f>
        <v>65</v>
      </c>
      <c r="S7" s="52">
        <f>IF(Q7=0,0,R7/Q7)*100</f>
        <v>22.413793103448278</v>
      </c>
      <c r="T7" s="79">
        <f>SUM(T8:T12)</f>
        <v>44</v>
      </c>
      <c r="U7" s="28">
        <f>SUM(U8:U12)</f>
        <v>28</v>
      </c>
      <c r="V7" s="52">
        <f>IF(T7=0,0,U7/T7)*100</f>
        <v>63.636363636363633</v>
      </c>
      <c r="W7" s="28">
        <f>SUM(W8:W12)</f>
        <v>41</v>
      </c>
      <c r="X7" s="28">
        <f>SUM(X8:X12)</f>
        <v>27</v>
      </c>
      <c r="Y7" s="52">
        <f>IF(W7=0,0,X7/W7)*100</f>
        <v>65.853658536585371</v>
      </c>
      <c r="Z7" s="28">
        <f>SUM(Z8:Z12)</f>
        <v>38</v>
      </c>
      <c r="AA7" s="28">
        <f>SUM(AA8:AA12)</f>
        <v>15</v>
      </c>
      <c r="AB7" s="52">
        <f>IF(Z7=0,0,AA7/Z7)*100</f>
        <v>39.473684210526315</v>
      </c>
      <c r="AC7" s="29"/>
      <c r="AF7" s="33"/>
    </row>
    <row r="8" spans="1:32" s="33" customFormat="1" ht="18" customHeight="1" x14ac:dyDescent="0.25">
      <c r="A8" s="94" t="s">
        <v>60</v>
      </c>
      <c r="B8" s="92">
        <f>'[5]6'!B30</f>
        <v>3</v>
      </c>
      <c r="C8" s="31">
        <f>[11]Шаблон!$L9+[11]Шаблон!$J9-[11]Шаблон!$K9+'[12]АТО-1'!$B10</f>
        <v>10</v>
      </c>
      <c r="D8" s="53">
        <f t="shared" ref="D8:D12" si="0">IF(B8=0,0,C8/B8)*100</f>
        <v>333.33333333333337</v>
      </c>
      <c r="E8" s="31">
        <f>'[5]6'!D30</f>
        <v>3</v>
      </c>
      <c r="F8" s="31">
        <f>'[12]АТО-1'!$B10</f>
        <v>10</v>
      </c>
      <c r="G8" s="53">
        <f t="shared" ref="G8:G12" si="1">IF(E8=0,0,F8/E8)*100</f>
        <v>333.33333333333337</v>
      </c>
      <c r="H8" s="31">
        <f>'[5]6'!G30</f>
        <v>1</v>
      </c>
      <c r="I8" s="31">
        <f>'[12]АТО-1'!$E10+[11]Шаблон!$D9</f>
        <v>5</v>
      </c>
      <c r="J8" s="53">
        <f t="shared" ref="J8:J12" si="2">IF(H8=0,0,I8/H8)*100</f>
        <v>500</v>
      </c>
      <c r="K8" s="31">
        <f>'[5]6'!J30</f>
        <v>0</v>
      </c>
      <c r="L8" s="31">
        <f>'[12]АТО-1'!$J10</f>
        <v>0</v>
      </c>
      <c r="M8" s="53">
        <f t="shared" ref="M8:M12" si="3">IF(K8=0,0,L8/K8)*100</f>
        <v>0</v>
      </c>
      <c r="N8" s="31">
        <f>'[5]6'!M30</f>
        <v>0</v>
      </c>
      <c r="O8" s="31">
        <f>'[12]АТО-1'!$N10+'[12]АТО-1'!$O10+[11]Шаблон!$G9</f>
        <v>0</v>
      </c>
      <c r="P8" s="53">
        <f t="shared" ref="P8:P12" si="4">IF(N8=0,0,O8/N8)*100</f>
        <v>0</v>
      </c>
      <c r="Q8" s="31">
        <f>'[5]6'!P30</f>
        <v>3</v>
      </c>
      <c r="R8" s="46">
        <f>'[8]1'!M11</f>
        <v>3</v>
      </c>
      <c r="S8" s="53">
        <f t="shared" ref="S8:S12" si="5">IF(Q8=0,0,R8/Q8)*100</f>
        <v>100</v>
      </c>
      <c r="T8" s="66">
        <f>'[5]6'!R30</f>
        <v>1</v>
      </c>
      <c r="U8" s="46">
        <f>[11]Шаблон!$L9+'[12]АТО-1'!$P10</f>
        <v>3</v>
      </c>
      <c r="V8" s="53">
        <f t="shared" ref="V8:V12" si="6">IF(T8=0,0,U8/T8)*100</f>
        <v>300</v>
      </c>
      <c r="W8" s="31">
        <f>'[5]6'!T30</f>
        <v>1</v>
      </c>
      <c r="X8" s="46">
        <f>'[12]АТО-1'!$P10</f>
        <v>3</v>
      </c>
      <c r="Y8" s="53">
        <f t="shared" ref="Y8:Y12" si="7">IF(W8=0,0,X8/W8)*100</f>
        <v>300</v>
      </c>
      <c r="Z8" s="31">
        <f>'[5]6'!W30</f>
        <v>1</v>
      </c>
      <c r="AA8" s="46">
        <f>'[12]АТО-1'!$Q10</f>
        <v>3</v>
      </c>
      <c r="AB8" s="53">
        <f t="shared" ref="AB8:AB12" si="8">IF(Z8=0,0,AA8/Z8)*100</f>
        <v>300</v>
      </c>
      <c r="AC8" s="29"/>
      <c r="AD8" s="32"/>
    </row>
    <row r="9" spans="1:32" s="34" customFormat="1" ht="18" customHeight="1" x14ac:dyDescent="0.25">
      <c r="A9" s="94" t="s">
        <v>61</v>
      </c>
      <c r="B9" s="92">
        <f>'[5]6'!B31</f>
        <v>3</v>
      </c>
      <c r="C9" s="80">
        <f>[11]Шаблон!$L10+[11]Шаблон!$J10-[11]Шаблон!$K10+'[12]АТО-1'!$B11</f>
        <v>5</v>
      </c>
      <c r="D9" s="53">
        <f t="shared" si="0"/>
        <v>166.66666666666669</v>
      </c>
      <c r="E9" s="80">
        <f>'[5]6'!D31</f>
        <v>3</v>
      </c>
      <c r="F9" s="80">
        <f>'[12]АТО-1'!$B11</f>
        <v>5</v>
      </c>
      <c r="G9" s="53">
        <f t="shared" si="1"/>
        <v>166.66666666666669</v>
      </c>
      <c r="H9" s="80">
        <f>'[5]6'!G31</f>
        <v>0</v>
      </c>
      <c r="I9" s="80">
        <f>'[12]АТО-1'!$E11+[11]Шаблон!$D10</f>
        <v>0</v>
      </c>
      <c r="J9" s="53">
        <f t="shared" si="2"/>
        <v>0</v>
      </c>
      <c r="K9" s="80">
        <f>'[5]6'!J31</f>
        <v>0</v>
      </c>
      <c r="L9" s="80">
        <f>'[12]АТО-1'!$J11</f>
        <v>0</v>
      </c>
      <c r="M9" s="53">
        <f t="shared" si="3"/>
        <v>0</v>
      </c>
      <c r="N9" s="80">
        <f>'[5]6'!M31</f>
        <v>0</v>
      </c>
      <c r="O9" s="80">
        <f>'[12]АТО-1'!$N11+'[12]АТО-1'!$O11+[11]Шаблон!$G10</f>
        <v>0</v>
      </c>
      <c r="P9" s="53">
        <f t="shared" si="4"/>
        <v>0</v>
      </c>
      <c r="Q9" s="80">
        <f>'[5]6'!P31</f>
        <v>3</v>
      </c>
      <c r="R9" s="46">
        <f>'[8]1'!M12</f>
        <v>3</v>
      </c>
      <c r="S9" s="53">
        <f t="shared" si="5"/>
        <v>100</v>
      </c>
      <c r="T9" s="66">
        <f>'[5]6'!R31</f>
        <v>1</v>
      </c>
      <c r="U9" s="46">
        <f>[11]Шаблон!$L10+'[12]АТО-1'!$P11</f>
        <v>1</v>
      </c>
      <c r="V9" s="53">
        <f t="shared" si="6"/>
        <v>100</v>
      </c>
      <c r="W9" s="80">
        <f>'[5]6'!T31</f>
        <v>1</v>
      </c>
      <c r="X9" s="46">
        <f>'[12]АТО-1'!$P11</f>
        <v>1</v>
      </c>
      <c r="Y9" s="53">
        <f t="shared" si="7"/>
        <v>100</v>
      </c>
      <c r="Z9" s="80">
        <f>'[5]6'!W31</f>
        <v>1</v>
      </c>
      <c r="AA9" s="46">
        <f>'[12]АТО-1'!$Q11</f>
        <v>1</v>
      </c>
      <c r="AB9" s="53">
        <f t="shared" si="8"/>
        <v>100</v>
      </c>
      <c r="AC9" s="29"/>
      <c r="AD9" s="32"/>
    </row>
    <row r="10" spans="1:32" s="33" customFormat="1" ht="18" customHeight="1" x14ac:dyDescent="0.25">
      <c r="A10" s="94" t="s">
        <v>62</v>
      </c>
      <c r="B10" s="92">
        <f>'[5]6'!B32</f>
        <v>227</v>
      </c>
      <c r="C10" s="80">
        <f>[11]Шаблон!$L11+[11]Шаблон!$J11-[11]Шаблон!$K11+'[12]АТО-1'!$B12</f>
        <v>73</v>
      </c>
      <c r="D10" s="53">
        <f t="shared" si="0"/>
        <v>32.158590308370044</v>
      </c>
      <c r="E10" s="80">
        <f>'[5]6'!D32</f>
        <v>219</v>
      </c>
      <c r="F10" s="80">
        <f>'[12]АТО-1'!$B12</f>
        <v>71</v>
      </c>
      <c r="G10" s="53">
        <f t="shared" si="1"/>
        <v>32.420091324200911</v>
      </c>
      <c r="H10" s="80">
        <f>'[5]6'!G32</f>
        <v>64</v>
      </c>
      <c r="I10" s="80">
        <f>'[12]АТО-1'!$E12+[11]Шаблон!$D11</f>
        <v>13</v>
      </c>
      <c r="J10" s="53">
        <f t="shared" si="2"/>
        <v>20.3125</v>
      </c>
      <c r="K10" s="80">
        <f>'[5]6'!J32</f>
        <v>2</v>
      </c>
      <c r="L10" s="80">
        <f>'[12]АТО-1'!$J12</f>
        <v>1</v>
      </c>
      <c r="M10" s="53">
        <f t="shared" si="3"/>
        <v>50</v>
      </c>
      <c r="N10" s="80">
        <f>'[5]6'!M32</f>
        <v>8</v>
      </c>
      <c r="O10" s="80">
        <f>'[12]АТО-1'!$N12+'[12]АТО-1'!$O12+[11]Шаблон!$G11</f>
        <v>1</v>
      </c>
      <c r="P10" s="53">
        <f t="shared" si="4"/>
        <v>12.5</v>
      </c>
      <c r="Q10" s="80">
        <f>'[5]6'!P32</f>
        <v>202</v>
      </c>
      <c r="R10" s="46">
        <f>'[8]1'!M13</f>
        <v>48</v>
      </c>
      <c r="S10" s="53">
        <f t="shared" si="5"/>
        <v>23.762376237623762</v>
      </c>
      <c r="T10" s="66">
        <f>'[5]6'!R32</f>
        <v>37</v>
      </c>
      <c r="U10" s="46">
        <f>[11]Шаблон!$L11+'[12]АТО-1'!$P12</f>
        <v>13</v>
      </c>
      <c r="V10" s="53">
        <f t="shared" si="6"/>
        <v>35.135135135135137</v>
      </c>
      <c r="W10" s="80">
        <f>'[5]6'!T32</f>
        <v>35</v>
      </c>
      <c r="X10" s="46">
        <f>'[12]АТО-1'!$P12</f>
        <v>12</v>
      </c>
      <c r="Y10" s="53">
        <f t="shared" si="7"/>
        <v>34.285714285714285</v>
      </c>
      <c r="Z10" s="80">
        <f>'[5]6'!W32</f>
        <v>32</v>
      </c>
      <c r="AA10" s="46">
        <f>'[12]АТО-1'!$Q12</f>
        <v>5</v>
      </c>
      <c r="AB10" s="53">
        <f t="shared" si="8"/>
        <v>15.625</v>
      </c>
      <c r="AC10" s="29"/>
      <c r="AD10" s="32"/>
    </row>
    <row r="11" spans="1:32" s="33" customFormat="1" ht="18" customHeight="1" x14ac:dyDescent="0.25">
      <c r="A11" s="94" t="s">
        <v>63</v>
      </c>
      <c r="B11" s="92">
        <f>'[5]6'!B33</f>
        <v>44</v>
      </c>
      <c r="C11" s="80">
        <f>[11]Шаблон!$L12+[11]Шаблон!$J12-[11]Шаблон!$K12+'[12]АТО-1'!$B13</f>
        <v>10</v>
      </c>
      <c r="D11" s="53">
        <f t="shared" si="0"/>
        <v>22.727272727272727</v>
      </c>
      <c r="E11" s="80">
        <f>'[5]6'!D33</f>
        <v>43</v>
      </c>
      <c r="F11" s="80">
        <f>'[12]АТО-1'!$B13</f>
        <v>9</v>
      </c>
      <c r="G11" s="53">
        <f t="shared" si="1"/>
        <v>20.930232558139537</v>
      </c>
      <c r="H11" s="80">
        <f>'[5]6'!G33</f>
        <v>18</v>
      </c>
      <c r="I11" s="80">
        <f>'[12]АТО-1'!$E13+[11]Шаблон!$D12</f>
        <v>4</v>
      </c>
      <c r="J11" s="53">
        <f t="shared" si="2"/>
        <v>22.222222222222221</v>
      </c>
      <c r="K11" s="80">
        <f>'[5]6'!J33</f>
        <v>0</v>
      </c>
      <c r="L11" s="80">
        <f>'[12]АТО-1'!$J13</f>
        <v>0</v>
      </c>
      <c r="M11" s="53">
        <f t="shared" si="3"/>
        <v>0</v>
      </c>
      <c r="N11" s="80">
        <f>'[5]6'!M33</f>
        <v>1</v>
      </c>
      <c r="O11" s="80">
        <f>'[12]АТО-1'!$N13+'[12]АТО-1'!$O13+[11]Шаблон!$G12</f>
        <v>0</v>
      </c>
      <c r="P11" s="53">
        <f t="shared" si="4"/>
        <v>0</v>
      </c>
      <c r="Q11" s="80">
        <f>'[5]6'!P33</f>
        <v>39</v>
      </c>
      <c r="R11" s="46">
        <f>'[8]1'!M14</f>
        <v>6</v>
      </c>
      <c r="S11" s="53">
        <f t="shared" si="5"/>
        <v>15.384615384615385</v>
      </c>
      <c r="T11" s="66">
        <f>'[5]6'!R33</f>
        <v>3</v>
      </c>
      <c r="U11" s="46">
        <f>[11]Шаблон!$L12+'[12]АТО-1'!$P13</f>
        <v>1</v>
      </c>
      <c r="V11" s="53">
        <f t="shared" si="6"/>
        <v>33.333333333333329</v>
      </c>
      <c r="W11" s="80">
        <f>'[5]6'!T33</f>
        <v>2</v>
      </c>
      <c r="X11" s="46">
        <f>'[12]АТО-1'!$P13</f>
        <v>1</v>
      </c>
      <c r="Y11" s="53">
        <f t="shared" si="7"/>
        <v>50</v>
      </c>
      <c r="Z11" s="80">
        <f>'[5]6'!W33</f>
        <v>2</v>
      </c>
      <c r="AA11" s="46">
        <f>'[12]АТО-1'!$Q13</f>
        <v>0</v>
      </c>
      <c r="AB11" s="53">
        <f t="shared" si="8"/>
        <v>0</v>
      </c>
      <c r="AC11" s="29"/>
      <c r="AD11" s="32"/>
    </row>
    <row r="12" spans="1:32" s="33" customFormat="1" ht="18" customHeight="1" x14ac:dyDescent="0.25">
      <c r="A12" s="94" t="s">
        <v>64</v>
      </c>
      <c r="B12" s="92">
        <f>'[5]6'!B34</f>
        <v>45</v>
      </c>
      <c r="C12" s="80">
        <f>[11]Шаблон!$L13+[11]Шаблон!$J13-[11]Шаблон!$K13+'[12]АТО-1'!$B14</f>
        <v>16</v>
      </c>
      <c r="D12" s="53">
        <f t="shared" si="0"/>
        <v>35.555555555555557</v>
      </c>
      <c r="E12" s="80">
        <f>'[5]6'!D34</f>
        <v>44</v>
      </c>
      <c r="F12" s="80">
        <f>'[12]АТО-1'!$B14</f>
        <v>16</v>
      </c>
      <c r="G12" s="53">
        <f t="shared" si="1"/>
        <v>36.363636363636367</v>
      </c>
      <c r="H12" s="80">
        <f>'[5]6'!G34</f>
        <v>8</v>
      </c>
      <c r="I12" s="80">
        <f>'[12]АТО-1'!$E14+[11]Шаблон!$D13</f>
        <v>5</v>
      </c>
      <c r="J12" s="53">
        <f t="shared" si="2"/>
        <v>62.5</v>
      </c>
      <c r="K12" s="80">
        <f>'[5]6'!J34</f>
        <v>2</v>
      </c>
      <c r="L12" s="80">
        <f>'[12]АТО-1'!$J14</f>
        <v>0</v>
      </c>
      <c r="M12" s="53">
        <f t="shared" si="3"/>
        <v>0</v>
      </c>
      <c r="N12" s="80">
        <f>'[5]6'!M34</f>
        <v>0</v>
      </c>
      <c r="O12" s="80">
        <f>'[12]АТО-1'!$N14+'[12]АТО-1'!$O14+[11]Шаблон!$G13</f>
        <v>0</v>
      </c>
      <c r="P12" s="53">
        <f t="shared" si="4"/>
        <v>0</v>
      </c>
      <c r="Q12" s="80">
        <f>'[5]6'!P34</f>
        <v>43</v>
      </c>
      <c r="R12" s="46">
        <f>'[8]1'!M15</f>
        <v>5</v>
      </c>
      <c r="S12" s="53">
        <f t="shared" si="5"/>
        <v>11.627906976744185</v>
      </c>
      <c r="T12" s="66">
        <f>'[5]6'!R34</f>
        <v>2</v>
      </c>
      <c r="U12" s="46">
        <f>[11]Шаблон!$L13+'[12]АТО-1'!$P14</f>
        <v>10</v>
      </c>
      <c r="V12" s="53">
        <f t="shared" si="6"/>
        <v>500</v>
      </c>
      <c r="W12" s="80">
        <f>'[5]6'!T34</f>
        <v>2</v>
      </c>
      <c r="X12" s="46">
        <f>'[12]АТО-1'!$P14</f>
        <v>10</v>
      </c>
      <c r="Y12" s="53">
        <f t="shared" si="7"/>
        <v>500</v>
      </c>
      <c r="Z12" s="80">
        <f>'[5]6'!W34</f>
        <v>2</v>
      </c>
      <c r="AA12" s="46">
        <f>'[12]АТО-1'!$Q14</f>
        <v>6</v>
      </c>
      <c r="AB12" s="53">
        <f t="shared" si="8"/>
        <v>300</v>
      </c>
      <c r="AC12" s="29"/>
      <c r="AD12" s="32"/>
    </row>
    <row r="13" spans="1:32" s="33" customFormat="1" ht="18" customHeight="1" x14ac:dyDescent="0.25">
      <c r="A13" s="85"/>
      <c r="B13" s="85"/>
      <c r="C13" s="89"/>
      <c r="D13" s="89"/>
      <c r="E13" s="89"/>
      <c r="F13" s="89"/>
      <c r="G13" s="86"/>
      <c r="H13" s="89"/>
      <c r="I13" s="89"/>
      <c r="J13" s="86"/>
      <c r="K13" s="89"/>
      <c r="L13" s="89"/>
      <c r="M13" s="86"/>
      <c r="N13" s="123" t="s">
        <v>55</v>
      </c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87"/>
      <c r="AC13" s="29"/>
      <c r="AD13" s="32"/>
    </row>
    <row r="14" spans="1:32" ht="54" customHeight="1" x14ac:dyDescent="0.2">
      <c r="A14" s="35"/>
      <c r="B14" s="71"/>
      <c r="C14" s="35"/>
      <c r="D14" s="71"/>
      <c r="E14" s="36"/>
      <c r="F14" s="35"/>
      <c r="G14" s="35"/>
      <c r="H14" s="35"/>
      <c r="I14" s="35"/>
      <c r="J14" s="35"/>
      <c r="K14" s="38"/>
      <c r="L14" s="38"/>
      <c r="M14" s="38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</row>
    <row r="15" spans="1:32" x14ac:dyDescent="0.2">
      <c r="A15" s="39"/>
      <c r="B15" s="73"/>
      <c r="C15" s="39"/>
      <c r="D15" s="73"/>
      <c r="E15" s="39"/>
      <c r="F15" s="39"/>
      <c r="G15" s="39"/>
      <c r="H15" s="39"/>
      <c r="I15" s="39"/>
      <c r="J15" s="39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32" x14ac:dyDescent="0.2">
      <c r="A16" s="39"/>
      <c r="B16" s="73"/>
      <c r="C16" s="39"/>
      <c r="D16" s="73"/>
      <c r="E16" s="39"/>
      <c r="F16" s="39"/>
      <c r="G16" s="39"/>
      <c r="H16" s="39"/>
      <c r="I16" s="39"/>
      <c r="J16" s="39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:25" x14ac:dyDescent="0.2">
      <c r="A17" s="39"/>
      <c r="B17" s="73"/>
      <c r="C17" s="39"/>
      <c r="D17" s="73"/>
      <c r="E17" s="39"/>
      <c r="F17" s="39"/>
      <c r="G17" s="39"/>
      <c r="H17" s="39"/>
      <c r="I17" s="39"/>
      <c r="J17" s="39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:25" x14ac:dyDescent="0.2"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:25" x14ac:dyDescent="0.2"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:25" x14ac:dyDescent="0.2"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:25" x14ac:dyDescent="0.2"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:25" x14ac:dyDescent="0.2"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spans="1:25" x14ac:dyDescent="0.2"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:25" x14ac:dyDescent="0.2"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:25" x14ac:dyDescent="0.2"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:25" x14ac:dyDescent="0.2"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:25" x14ac:dyDescent="0.2"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:25" x14ac:dyDescent="0.2"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:25" x14ac:dyDescent="0.2"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5" x14ac:dyDescent="0.2"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25" x14ac:dyDescent="0.2"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25" x14ac:dyDescent="0.2"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  <row r="69" spans="11:25" x14ac:dyDescent="0.2"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</row>
  </sheetData>
  <mergeCells count="43">
    <mergeCell ref="C1:M1"/>
    <mergeCell ref="Z4:Z5"/>
    <mergeCell ref="AA4:AA5"/>
    <mergeCell ref="AB4:AB5"/>
    <mergeCell ref="U4:U5"/>
    <mergeCell ref="W4:W5"/>
    <mergeCell ref="X4:X5"/>
    <mergeCell ref="Y4:Y5"/>
    <mergeCell ref="B3:D3"/>
    <mergeCell ref="T3:V3"/>
    <mergeCell ref="B4:B5"/>
    <mergeCell ref="D4:D5"/>
    <mergeCell ref="T4:T5"/>
    <mergeCell ref="V4:V5"/>
    <mergeCell ref="A3:A5"/>
    <mergeCell ref="E3:G3"/>
    <mergeCell ref="H3:J3"/>
    <mergeCell ref="K3:M3"/>
    <mergeCell ref="C4:C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14:AB14"/>
    <mergeCell ref="X1:Y1"/>
    <mergeCell ref="X2:Y2"/>
    <mergeCell ref="Z2:AA2"/>
    <mergeCell ref="N3:P3"/>
    <mergeCell ref="Q3:S3"/>
    <mergeCell ref="W3:Y3"/>
    <mergeCell ref="Z3:AB3"/>
    <mergeCell ref="S4:S5"/>
    <mergeCell ref="N4:N5"/>
    <mergeCell ref="O4:O5"/>
    <mergeCell ref="P4:P5"/>
    <mergeCell ref="Q4:Q5"/>
    <mergeCell ref="R4:R5"/>
    <mergeCell ref="N13:AA13"/>
  </mergeCells>
  <pageMargins left="0.31496062992125984" right="0.31496062992125984" top="0.35433070866141736" bottom="0.35433070866141736" header="0.31496062992125984" footer="0.31496062992125984"/>
  <pageSetup paperSize="9" orientation="landscape" r:id="rId1"/>
  <colBreaks count="1" manualBreakCount="1">
    <brk id="13" max="2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9"/>
  <sheetViews>
    <sheetView zoomScale="70" zoomScaleNormal="70" zoomScaleSheetLayoutView="80" workbookViewId="0">
      <selection activeCell="H8" sqref="H8"/>
    </sheetView>
  </sheetViews>
  <sheetFormatPr defaultColWidth="8" defaultRowHeight="12.75" x14ac:dyDescent="0.2"/>
  <cols>
    <col min="1" max="1" width="60.85546875" style="2" customWidth="1"/>
    <col min="2" max="2" width="35" style="2" customWidth="1"/>
    <col min="3" max="3" width="30.140625" style="2" customWidth="1"/>
    <col min="4" max="4" width="13.85546875" style="2" customWidth="1"/>
    <col min="5" max="5" width="14.42578125" style="2" customWidth="1"/>
    <col min="6" max="16384" width="8" style="2"/>
  </cols>
  <sheetData>
    <row r="1" spans="1:11" ht="67.5" customHeight="1" x14ac:dyDescent="0.2">
      <c r="A1" s="96" t="s">
        <v>23</v>
      </c>
      <c r="B1" s="96"/>
      <c r="C1" s="96"/>
      <c r="D1" s="96"/>
      <c r="E1" s="96"/>
    </row>
    <row r="2" spans="1:11" ht="20.25" customHeight="1" x14ac:dyDescent="0.2">
      <c r="A2" s="126" t="s">
        <v>17</v>
      </c>
      <c r="B2" s="126"/>
      <c r="C2" s="126"/>
      <c r="D2" s="126"/>
      <c r="E2" s="126"/>
    </row>
    <row r="3" spans="1:11" s="3" customFormat="1" ht="23.25" customHeight="1" x14ac:dyDescent="0.25">
      <c r="A3" s="101" t="s">
        <v>0</v>
      </c>
      <c r="B3" s="97" t="s">
        <v>65</v>
      </c>
      <c r="C3" s="97" t="s">
        <v>66</v>
      </c>
      <c r="D3" s="99" t="s">
        <v>1</v>
      </c>
      <c r="E3" s="100"/>
    </row>
    <row r="4" spans="1:11" s="3" customFormat="1" ht="28.5" customHeight="1" x14ac:dyDescent="0.25">
      <c r="A4" s="102"/>
      <c r="B4" s="98"/>
      <c r="C4" s="98"/>
      <c r="D4" s="4" t="s">
        <v>2</v>
      </c>
      <c r="E4" s="5" t="s">
        <v>32</v>
      </c>
    </row>
    <row r="5" spans="1:11" s="8" customFormat="1" ht="15.75" customHeight="1" x14ac:dyDescent="0.25">
      <c r="A5" s="6" t="s">
        <v>3</v>
      </c>
      <c r="B5" s="7">
        <v>5</v>
      </c>
      <c r="C5" s="7">
        <v>6</v>
      </c>
      <c r="D5" s="7">
        <v>7</v>
      </c>
      <c r="E5" s="7">
        <v>8</v>
      </c>
    </row>
    <row r="6" spans="1:11" s="8" customFormat="1" ht="24" customHeight="1" x14ac:dyDescent="0.25">
      <c r="A6" s="9" t="s">
        <v>25</v>
      </c>
      <c r="B6" s="55">
        <f>'8'!B7</f>
        <v>676</v>
      </c>
      <c r="C6" s="54">
        <f>'8'!C7</f>
        <v>764</v>
      </c>
      <c r="D6" s="51">
        <f t="shared" ref="D6" si="0">IF(B6=0,0,C6/B6)*100</f>
        <v>113.01775147928994</v>
      </c>
      <c r="E6" s="49">
        <f t="shared" ref="E6" si="1">C6-B6</f>
        <v>88</v>
      </c>
      <c r="K6" s="11"/>
    </row>
    <row r="7" spans="1:11" s="3" customFormat="1" ht="31.5" customHeight="1" x14ac:dyDescent="0.25">
      <c r="A7" s="9" t="s">
        <v>26</v>
      </c>
      <c r="B7" s="54">
        <f>'8'!E7</f>
        <v>647</v>
      </c>
      <c r="C7" s="54">
        <f>'8'!F7</f>
        <v>692</v>
      </c>
      <c r="D7" s="51">
        <f t="shared" ref="D7:D11" si="2">IF(B7=0,0,C7/B7)*100</f>
        <v>106.95517774343122</v>
      </c>
      <c r="E7" s="49">
        <f t="shared" ref="E7:E11" si="3">C7-B7</f>
        <v>45</v>
      </c>
      <c r="K7" s="11"/>
    </row>
    <row r="8" spans="1:11" s="3" customFormat="1" ht="54.75" customHeight="1" x14ac:dyDescent="0.25">
      <c r="A8" s="12" t="s">
        <v>27</v>
      </c>
      <c r="B8" s="54">
        <f>'8'!H7</f>
        <v>104</v>
      </c>
      <c r="C8" s="54">
        <f>'8'!I7</f>
        <v>189</v>
      </c>
      <c r="D8" s="51">
        <f t="shared" si="2"/>
        <v>181.73076923076923</v>
      </c>
      <c r="E8" s="49">
        <f t="shared" si="3"/>
        <v>85</v>
      </c>
      <c r="K8" s="11"/>
    </row>
    <row r="9" spans="1:11" s="3" customFormat="1" ht="35.25" customHeight="1" x14ac:dyDescent="0.25">
      <c r="A9" s="13" t="s">
        <v>28</v>
      </c>
      <c r="B9" s="54">
        <f>'8'!K7</f>
        <v>5</v>
      </c>
      <c r="C9" s="54">
        <f>'8'!L7</f>
        <v>19</v>
      </c>
      <c r="D9" s="51">
        <f t="shared" si="2"/>
        <v>380</v>
      </c>
      <c r="E9" s="49">
        <f t="shared" si="3"/>
        <v>14</v>
      </c>
      <c r="K9" s="11"/>
    </row>
    <row r="10" spans="1:11" s="3" customFormat="1" ht="45.75" customHeight="1" x14ac:dyDescent="0.25">
      <c r="A10" s="13" t="s">
        <v>15</v>
      </c>
      <c r="B10" s="54">
        <f>'8'!N7</f>
        <v>10</v>
      </c>
      <c r="C10" s="54">
        <f>'8'!O7</f>
        <v>11</v>
      </c>
      <c r="D10" s="51">
        <f t="shared" si="2"/>
        <v>110.00000000000001</v>
      </c>
      <c r="E10" s="49">
        <f t="shared" si="3"/>
        <v>1</v>
      </c>
      <c r="K10" s="11"/>
    </row>
    <row r="11" spans="1:11" s="3" customFormat="1" ht="55.5" customHeight="1" x14ac:dyDescent="0.25">
      <c r="A11" s="13" t="s">
        <v>29</v>
      </c>
      <c r="B11" s="54">
        <f>'8'!Q7</f>
        <v>627</v>
      </c>
      <c r="C11" s="54">
        <f>'8'!R7</f>
        <v>592</v>
      </c>
      <c r="D11" s="51">
        <f t="shared" si="2"/>
        <v>94.417862838915468</v>
      </c>
      <c r="E11" s="49">
        <f t="shared" si="3"/>
        <v>-35</v>
      </c>
      <c r="K11" s="11"/>
    </row>
    <row r="12" spans="1:11" s="3" customFormat="1" ht="12.75" customHeight="1" x14ac:dyDescent="0.25">
      <c r="A12" s="103" t="s">
        <v>4</v>
      </c>
      <c r="B12" s="104"/>
      <c r="C12" s="104"/>
      <c r="D12" s="104"/>
      <c r="E12" s="104"/>
      <c r="K12" s="11"/>
    </row>
    <row r="13" spans="1:11" s="3" customFormat="1" ht="12.75" customHeight="1" x14ac:dyDescent="0.25">
      <c r="A13" s="105"/>
      <c r="B13" s="106"/>
      <c r="C13" s="106"/>
      <c r="D13" s="106"/>
      <c r="E13" s="106"/>
      <c r="K13" s="11"/>
    </row>
    <row r="14" spans="1:11" s="3" customFormat="1" ht="20.25" customHeight="1" x14ac:dyDescent="0.25">
      <c r="A14" s="101" t="s">
        <v>0</v>
      </c>
      <c r="B14" s="107" t="s">
        <v>67</v>
      </c>
      <c r="C14" s="107" t="s">
        <v>68</v>
      </c>
      <c r="D14" s="99" t="s">
        <v>1</v>
      </c>
      <c r="E14" s="100"/>
      <c r="K14" s="11"/>
    </row>
    <row r="15" spans="1:11" ht="35.25" customHeight="1" x14ac:dyDescent="0.2">
      <c r="A15" s="102"/>
      <c r="B15" s="107"/>
      <c r="C15" s="107"/>
      <c r="D15" s="4" t="s">
        <v>2</v>
      </c>
      <c r="E15" s="5" t="s">
        <v>32</v>
      </c>
      <c r="K15" s="11"/>
    </row>
    <row r="16" spans="1:11" ht="24" customHeight="1" x14ac:dyDescent="0.2">
      <c r="A16" s="9" t="s">
        <v>59</v>
      </c>
      <c r="B16" s="55">
        <f>'8'!T7</f>
        <v>349</v>
      </c>
      <c r="C16" s="55">
        <f>'8'!U7</f>
        <v>183</v>
      </c>
      <c r="D16" s="48">
        <f t="shared" ref="D16" si="4">C16/B16%</f>
        <v>52.435530085959883</v>
      </c>
      <c r="E16" s="49">
        <f t="shared" ref="E16" si="5">C16-B16</f>
        <v>-166</v>
      </c>
      <c r="K16" s="11"/>
    </row>
    <row r="17" spans="1:11" ht="25.5" customHeight="1" x14ac:dyDescent="0.2">
      <c r="A17" s="1" t="s">
        <v>26</v>
      </c>
      <c r="B17" s="55">
        <f>'8'!W7</f>
        <v>342</v>
      </c>
      <c r="C17" s="55">
        <f>'8'!X7</f>
        <v>161</v>
      </c>
      <c r="D17" s="48">
        <f t="shared" ref="D17:D18" si="6">C17/B17%</f>
        <v>47.076023391812868</v>
      </c>
      <c r="E17" s="49">
        <f t="shared" ref="E17:E18" si="7">C17-B17</f>
        <v>-181</v>
      </c>
      <c r="K17" s="11"/>
    </row>
    <row r="18" spans="1:11" ht="33.75" customHeight="1" x14ac:dyDescent="0.2">
      <c r="A18" s="1" t="s">
        <v>30</v>
      </c>
      <c r="B18" s="55">
        <f>'8'!Z7</f>
        <v>305</v>
      </c>
      <c r="C18" s="55">
        <f>'8'!AA7</f>
        <v>66</v>
      </c>
      <c r="D18" s="48">
        <f t="shared" si="6"/>
        <v>21.639344262295083</v>
      </c>
      <c r="E18" s="49">
        <f t="shared" si="7"/>
        <v>-239</v>
      </c>
      <c r="K18" s="11"/>
    </row>
    <row r="19" spans="1:11" ht="62.25" customHeight="1" x14ac:dyDescent="0.2">
      <c r="A19" s="95"/>
      <c r="B19" s="95"/>
      <c r="C19" s="95"/>
      <c r="D19" s="95"/>
      <c r="E19" s="95"/>
    </row>
  </sheetData>
  <mergeCells count="12">
    <mergeCell ref="A19:E19"/>
    <mergeCell ref="A1:E1"/>
    <mergeCell ref="A3:A4"/>
    <mergeCell ref="B3:B4"/>
    <mergeCell ref="C3:C4"/>
    <mergeCell ref="D3:E3"/>
    <mergeCell ref="A14:A15"/>
    <mergeCell ref="B14:B15"/>
    <mergeCell ref="C14:C15"/>
    <mergeCell ref="D14:E14"/>
    <mergeCell ref="A2:E2"/>
    <mergeCell ref="A12:E1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68"/>
  <sheetViews>
    <sheetView zoomScale="75" zoomScaleNormal="75" zoomScaleSheetLayoutView="87" workbookViewId="0">
      <pane xSplit="1" ySplit="6" topLeftCell="B7" activePane="bottomRight" state="frozen"/>
      <selection activeCell="D8" sqref="D8"/>
      <selection pane="topRight" activeCell="D8" sqref="D8"/>
      <selection pane="bottomLeft" activeCell="D8" sqref="D8"/>
      <selection pane="bottomRight" activeCell="C2" sqref="C2"/>
    </sheetView>
  </sheetViews>
  <sheetFormatPr defaultRowHeight="14.25" x14ac:dyDescent="0.2"/>
  <cols>
    <col min="1" max="1" width="31.28515625" style="37" customWidth="1"/>
    <col min="2" max="2" width="10.85546875" style="72" customWidth="1"/>
    <col min="3" max="3" width="9.85546875" style="37" customWidth="1"/>
    <col min="4" max="4" width="8.7109375" style="72" customWidth="1"/>
    <col min="5" max="5" width="9.85546875" style="37" customWidth="1"/>
    <col min="6" max="6" width="10.42578125" style="37" customWidth="1"/>
    <col min="7" max="7" width="7.42578125" style="37" customWidth="1"/>
    <col min="8" max="8" width="12.140625" style="37" customWidth="1"/>
    <col min="9" max="9" width="10.42578125" style="37" customWidth="1"/>
    <col min="10" max="10" width="9" style="37" customWidth="1"/>
    <col min="11" max="11" width="11.42578125" style="37" customWidth="1"/>
    <col min="12" max="12" width="11.5703125" style="37" customWidth="1"/>
    <col min="13" max="13" width="10.28515625" style="37" customWidth="1"/>
    <col min="14" max="14" width="8.5703125" style="37" customWidth="1"/>
    <col min="15" max="15" width="7.140625" style="37" customWidth="1"/>
    <col min="16" max="16" width="8.140625" style="37" customWidth="1"/>
    <col min="17" max="17" width="7.5703125" style="37" customWidth="1"/>
    <col min="18" max="18" width="8" style="37" customWidth="1"/>
    <col min="19" max="19" width="8.140625" style="37" customWidth="1"/>
    <col min="20" max="20" width="9.28515625" style="72" customWidth="1"/>
    <col min="21" max="21" width="10.7109375" style="37" customWidth="1"/>
    <col min="22" max="22" width="7.140625" style="72" customWidth="1"/>
    <col min="23" max="23" width="8.28515625" style="37" customWidth="1"/>
    <col min="24" max="24" width="7.28515625" style="37" customWidth="1"/>
    <col min="25" max="25" width="8.28515625" style="37" customWidth="1"/>
    <col min="26" max="26" width="8" style="37" customWidth="1"/>
    <col min="27" max="27" width="7.85546875" style="37" customWidth="1"/>
    <col min="28" max="16384" width="9.140625" style="37"/>
  </cols>
  <sheetData>
    <row r="1" spans="1:32" s="22" customFormat="1" ht="55.5" customHeight="1" x14ac:dyDescent="0.35">
      <c r="C1" s="127" t="s">
        <v>72</v>
      </c>
      <c r="D1" s="127"/>
      <c r="E1" s="109"/>
      <c r="F1" s="109"/>
      <c r="G1" s="109"/>
      <c r="H1" s="109"/>
      <c r="I1" s="109"/>
      <c r="J1" s="109"/>
      <c r="K1" s="109"/>
      <c r="L1" s="109"/>
      <c r="M1" s="109"/>
      <c r="N1" s="21"/>
      <c r="O1" s="21"/>
      <c r="P1" s="21"/>
      <c r="Q1" s="21"/>
      <c r="R1" s="21"/>
      <c r="S1" s="21"/>
      <c r="T1" s="21"/>
      <c r="U1" s="21"/>
      <c r="V1" s="21"/>
      <c r="W1" s="21"/>
      <c r="X1" s="117"/>
      <c r="Y1" s="117"/>
      <c r="Z1" s="41"/>
      <c r="AB1" s="47" t="s">
        <v>11</v>
      </c>
    </row>
    <row r="2" spans="1:32" s="25" customFormat="1" ht="13.5" customHeight="1" x14ac:dyDescent="0.25">
      <c r="A2" s="23"/>
      <c r="B2" s="68"/>
      <c r="C2" s="23"/>
      <c r="D2" s="68"/>
      <c r="E2" s="23"/>
      <c r="F2" s="23"/>
      <c r="G2" s="23"/>
      <c r="H2" s="23"/>
      <c r="I2" s="23"/>
      <c r="J2" s="23"/>
      <c r="K2" s="23"/>
      <c r="L2" s="23"/>
      <c r="M2" s="45" t="s">
        <v>5</v>
      </c>
      <c r="N2" s="45"/>
      <c r="O2" s="23"/>
      <c r="P2" s="23"/>
      <c r="Q2" s="24"/>
      <c r="R2" s="24"/>
      <c r="S2" s="24"/>
      <c r="T2" s="24"/>
      <c r="U2" s="24"/>
      <c r="V2" s="24"/>
      <c r="X2" s="111"/>
      <c r="Y2" s="111"/>
      <c r="Z2" s="116" t="s">
        <v>5</v>
      </c>
      <c r="AA2" s="116"/>
    </row>
    <row r="3" spans="1:32" s="26" customFormat="1" ht="63.75" customHeight="1" x14ac:dyDescent="0.25">
      <c r="A3" s="112"/>
      <c r="B3" s="113" t="s">
        <v>56</v>
      </c>
      <c r="C3" s="113"/>
      <c r="D3" s="113" t="s">
        <v>52</v>
      </c>
      <c r="E3" s="113" t="s">
        <v>16</v>
      </c>
      <c r="F3" s="113"/>
      <c r="G3" s="113"/>
      <c r="H3" s="113" t="s">
        <v>33</v>
      </c>
      <c r="I3" s="113"/>
      <c r="J3" s="113"/>
      <c r="K3" s="113" t="s">
        <v>7</v>
      </c>
      <c r="L3" s="113"/>
      <c r="M3" s="113"/>
      <c r="N3" s="113" t="s">
        <v>8</v>
      </c>
      <c r="O3" s="113"/>
      <c r="P3" s="113"/>
      <c r="Q3" s="118" t="s">
        <v>6</v>
      </c>
      <c r="R3" s="119"/>
      <c r="S3" s="120"/>
      <c r="T3" s="113" t="s">
        <v>58</v>
      </c>
      <c r="U3" s="113"/>
      <c r="V3" s="113" t="s">
        <v>48</v>
      </c>
      <c r="W3" s="113" t="s">
        <v>9</v>
      </c>
      <c r="X3" s="113"/>
      <c r="Y3" s="113"/>
      <c r="Z3" s="113" t="s">
        <v>10</v>
      </c>
      <c r="AA3" s="113"/>
      <c r="AB3" s="113"/>
    </row>
    <row r="4" spans="1:32" s="27" customFormat="1" ht="14.25" customHeight="1" x14ac:dyDescent="0.25">
      <c r="A4" s="112"/>
      <c r="B4" s="115" t="s">
        <v>51</v>
      </c>
      <c r="C4" s="115" t="s">
        <v>57</v>
      </c>
      <c r="D4" s="114" t="s">
        <v>2</v>
      </c>
      <c r="E4" s="115" t="s">
        <v>51</v>
      </c>
      <c r="F4" s="115" t="s">
        <v>57</v>
      </c>
      <c r="G4" s="114" t="s">
        <v>2</v>
      </c>
      <c r="H4" s="115" t="s">
        <v>51</v>
      </c>
      <c r="I4" s="115" t="s">
        <v>57</v>
      </c>
      <c r="J4" s="114" t="s">
        <v>2</v>
      </c>
      <c r="K4" s="115" t="s">
        <v>51</v>
      </c>
      <c r="L4" s="115" t="s">
        <v>57</v>
      </c>
      <c r="M4" s="114" t="s">
        <v>2</v>
      </c>
      <c r="N4" s="115" t="s">
        <v>51</v>
      </c>
      <c r="O4" s="115" t="s">
        <v>57</v>
      </c>
      <c r="P4" s="114" t="s">
        <v>2</v>
      </c>
      <c r="Q4" s="115" t="s">
        <v>51</v>
      </c>
      <c r="R4" s="115" t="s">
        <v>57</v>
      </c>
      <c r="S4" s="114" t="s">
        <v>2</v>
      </c>
      <c r="T4" s="115" t="s">
        <v>51</v>
      </c>
      <c r="U4" s="115" t="s">
        <v>57</v>
      </c>
      <c r="V4" s="114" t="s">
        <v>2</v>
      </c>
      <c r="W4" s="115" t="s">
        <v>51</v>
      </c>
      <c r="X4" s="115" t="s">
        <v>57</v>
      </c>
      <c r="Y4" s="114" t="s">
        <v>2</v>
      </c>
      <c r="Z4" s="115" t="s">
        <v>51</v>
      </c>
      <c r="AA4" s="115" t="s">
        <v>57</v>
      </c>
      <c r="AB4" s="114" t="s">
        <v>2</v>
      </c>
    </row>
    <row r="5" spans="1:32" s="27" customFormat="1" ht="6" customHeight="1" x14ac:dyDescent="0.25">
      <c r="A5" s="112"/>
      <c r="B5" s="115"/>
      <c r="C5" s="115"/>
      <c r="D5" s="114"/>
      <c r="E5" s="115"/>
      <c r="F5" s="115"/>
      <c r="G5" s="114"/>
      <c r="H5" s="115"/>
      <c r="I5" s="115"/>
      <c r="J5" s="114"/>
      <c r="K5" s="115"/>
      <c r="L5" s="115"/>
      <c r="M5" s="114"/>
      <c r="N5" s="115"/>
      <c r="O5" s="115"/>
      <c r="P5" s="114"/>
      <c r="Q5" s="115"/>
      <c r="R5" s="115"/>
      <c r="S5" s="114"/>
      <c r="T5" s="115"/>
      <c r="U5" s="115"/>
      <c r="V5" s="114"/>
      <c r="W5" s="115"/>
      <c r="X5" s="115"/>
      <c r="Y5" s="114"/>
      <c r="Z5" s="115"/>
      <c r="AA5" s="115"/>
      <c r="AB5" s="114"/>
    </row>
    <row r="6" spans="1:32" s="44" customFormat="1" ht="11.25" customHeight="1" x14ac:dyDescent="0.2">
      <c r="A6" s="42" t="s">
        <v>3</v>
      </c>
      <c r="B6" s="42">
        <v>1</v>
      </c>
      <c r="C6" s="42">
        <v>2</v>
      </c>
      <c r="D6" s="42">
        <v>3</v>
      </c>
      <c r="E6" s="42">
        <v>4</v>
      </c>
      <c r="F6" s="42">
        <v>5</v>
      </c>
      <c r="G6" s="42">
        <v>6</v>
      </c>
      <c r="H6" s="42">
        <v>7</v>
      </c>
      <c r="I6" s="42">
        <v>8</v>
      </c>
      <c r="J6" s="42">
        <v>9</v>
      </c>
      <c r="K6" s="42">
        <v>10</v>
      </c>
      <c r="L6" s="42">
        <v>11</v>
      </c>
      <c r="M6" s="42">
        <v>12</v>
      </c>
      <c r="N6" s="42">
        <v>13</v>
      </c>
      <c r="O6" s="42">
        <v>14</v>
      </c>
      <c r="P6" s="42">
        <v>15</v>
      </c>
      <c r="Q6" s="42">
        <v>16</v>
      </c>
      <c r="R6" s="42">
        <v>17</v>
      </c>
      <c r="S6" s="42">
        <v>18</v>
      </c>
      <c r="T6" s="42">
        <v>19</v>
      </c>
      <c r="U6" s="42">
        <v>20</v>
      </c>
      <c r="V6" s="42">
        <v>21</v>
      </c>
      <c r="W6" s="42">
        <v>22</v>
      </c>
      <c r="X6" s="42">
        <v>23</v>
      </c>
      <c r="Y6" s="42">
        <v>24</v>
      </c>
      <c r="Z6" s="42">
        <v>25</v>
      </c>
      <c r="AA6" s="42">
        <v>26</v>
      </c>
      <c r="AB6" s="42">
        <v>27</v>
      </c>
    </row>
    <row r="7" spans="1:32" s="30" customFormat="1" ht="18" customHeight="1" x14ac:dyDescent="0.25">
      <c r="A7" s="50" t="s">
        <v>21</v>
      </c>
      <c r="B7" s="79">
        <f>SUM(B8:B12)</f>
        <v>676</v>
      </c>
      <c r="C7" s="28">
        <f>SUM(C8:C12)</f>
        <v>764</v>
      </c>
      <c r="D7" s="52">
        <f>IF(B7=0,0,C7/B7)*100</f>
        <v>113.01775147928994</v>
      </c>
      <c r="E7" s="28">
        <f>SUM(E8:E12)</f>
        <v>647</v>
      </c>
      <c r="F7" s="28">
        <f>SUM(F8:F12)</f>
        <v>692</v>
      </c>
      <c r="G7" s="52">
        <f>IF(E7=0,0,F7/E7)*100</f>
        <v>106.95517774343122</v>
      </c>
      <c r="H7" s="82">
        <f>SUM(H8:H12)</f>
        <v>104</v>
      </c>
      <c r="I7" s="28">
        <f>SUM(I8:I12)</f>
        <v>189</v>
      </c>
      <c r="J7" s="52">
        <f>IF(H7=0,0,I7/H7)*100</f>
        <v>181.73076923076923</v>
      </c>
      <c r="K7" s="28">
        <f>SUM(K8:K12)</f>
        <v>5</v>
      </c>
      <c r="L7" s="28">
        <f>SUM(L8:L12)</f>
        <v>19</v>
      </c>
      <c r="M7" s="52">
        <f>IF(K7=0,0,L7/K7)*100</f>
        <v>380</v>
      </c>
      <c r="N7" s="28">
        <f>SUM(N8:N12)</f>
        <v>10</v>
      </c>
      <c r="O7" s="28">
        <f>SUM(O8:O12)</f>
        <v>11</v>
      </c>
      <c r="P7" s="52">
        <f>IF(N7=0,0,O7/N7)*100</f>
        <v>110.00000000000001</v>
      </c>
      <c r="Q7" s="28">
        <f>SUM(Q8:Q12)</f>
        <v>627</v>
      </c>
      <c r="R7" s="28">
        <f>SUM(R8:R12)</f>
        <v>592</v>
      </c>
      <c r="S7" s="52">
        <f>IF(Q7=0,0,R7/Q7)*100</f>
        <v>94.417862838915468</v>
      </c>
      <c r="T7" s="79">
        <f>SUM(T8:T12)</f>
        <v>349</v>
      </c>
      <c r="U7" s="28">
        <f>SUM(U8:U12)</f>
        <v>183</v>
      </c>
      <c r="V7" s="52">
        <f>IF(T7=0,0,U7/T7)*100</f>
        <v>52.435530085959883</v>
      </c>
      <c r="W7" s="28">
        <f>SUM(W8:W12)</f>
        <v>342</v>
      </c>
      <c r="X7" s="28">
        <f>SUM(X8:X12)</f>
        <v>161</v>
      </c>
      <c r="Y7" s="52">
        <f>IF(W7=0,0,X7/W7)*100</f>
        <v>47.076023391812868</v>
      </c>
      <c r="Z7" s="28">
        <f>SUM(Z8:Z12)</f>
        <v>305</v>
      </c>
      <c r="AA7" s="28">
        <f>SUM(AA8:AA12)</f>
        <v>66</v>
      </c>
      <c r="AB7" s="52">
        <f>IF(Z7=0,0,AA7/Z7)*100</f>
        <v>21.639344262295083</v>
      </c>
      <c r="AC7" s="29"/>
      <c r="AF7" s="33"/>
    </row>
    <row r="8" spans="1:32" s="33" customFormat="1" ht="18" customHeight="1" x14ac:dyDescent="0.25">
      <c r="A8" s="94" t="s">
        <v>60</v>
      </c>
      <c r="B8" s="92">
        <f>'[5]8'!B30</f>
        <v>85</v>
      </c>
      <c r="C8" s="31">
        <f>[13]VPO7!$L9+[13]VPO7!$J9-[13]VPO7!$K9+[14]VPO1!$B10</f>
        <v>98</v>
      </c>
      <c r="D8" s="53">
        <f t="shared" ref="D8:D12" si="0">IF(B8=0,0,C8/B8)*100</f>
        <v>115.29411764705881</v>
      </c>
      <c r="E8" s="56">
        <f>'[5]8'!D30</f>
        <v>85</v>
      </c>
      <c r="F8" s="31">
        <f>[14]VPO1!$B10</f>
        <v>84</v>
      </c>
      <c r="G8" s="53">
        <f t="shared" ref="G8:G12" si="1">IF(E8=0,0,F8/E8)*100</f>
        <v>98.82352941176471</v>
      </c>
      <c r="H8" s="56">
        <f>'[5]8'!G30</f>
        <v>13</v>
      </c>
      <c r="I8" s="31">
        <f>[14]VPO1!$E10+[13]VPO7!$D9</f>
        <v>19</v>
      </c>
      <c r="J8" s="53">
        <f t="shared" ref="J8:J12" si="2">IF(H8=0,0,I8/H8)*100</f>
        <v>146.15384615384613</v>
      </c>
      <c r="K8" s="56">
        <f>'[5]8'!J30</f>
        <v>0</v>
      </c>
      <c r="L8" s="31">
        <f>[14]VPO1!$N10</f>
        <v>2</v>
      </c>
      <c r="M8" s="53">
        <f t="shared" ref="M8:M12" si="3">IF(K8=0,0,L8/K8)*100</f>
        <v>0</v>
      </c>
      <c r="N8" s="56">
        <f>'[5]8'!M30</f>
        <v>2</v>
      </c>
      <c r="O8" s="31">
        <f>[14]VPO1!$R10+[14]VPO1!$S10+[13]VPO7!$G9</f>
        <v>5</v>
      </c>
      <c r="P8" s="53">
        <f t="shared" ref="P8:P12" si="4">IF(N8=0,0,O8/N8)*100</f>
        <v>250</v>
      </c>
      <c r="Q8" s="31">
        <f>'[5]8'!P30</f>
        <v>81</v>
      </c>
      <c r="R8" s="46">
        <f>'[8]1'!L11</f>
        <v>73</v>
      </c>
      <c r="S8" s="53">
        <f t="shared" ref="S8:S12" si="5">IF(Q8=0,0,R8/Q8)*100</f>
        <v>90.123456790123456</v>
      </c>
      <c r="T8" s="66">
        <f>'[5]8'!R30</f>
        <v>48</v>
      </c>
      <c r="U8" s="46">
        <f>[13]VPO7!$L9+[14]VPO1!$T10</f>
        <v>23</v>
      </c>
      <c r="V8" s="53">
        <f t="shared" ref="V8:V12" si="6">IF(T8=0,0,U8/T8)*100</f>
        <v>47.916666666666671</v>
      </c>
      <c r="W8" s="31">
        <f>'[5]8'!T30</f>
        <v>48</v>
      </c>
      <c r="X8" s="46">
        <f>[14]VPO1!$T10</f>
        <v>19</v>
      </c>
      <c r="Y8" s="53">
        <f t="shared" ref="Y8:Y12" si="7">IF(W8=0,0,X8/W8)*100</f>
        <v>39.583333333333329</v>
      </c>
      <c r="Z8" s="31">
        <f>'[5]8'!W30</f>
        <v>43</v>
      </c>
      <c r="AA8" s="46">
        <f>[14]VPO1!$U10</f>
        <v>9</v>
      </c>
      <c r="AB8" s="53">
        <f t="shared" ref="AB8:AB12" si="8">IF(Z8=0,0,AA8/Z8)*100</f>
        <v>20.930232558139537</v>
      </c>
      <c r="AC8" s="29"/>
      <c r="AD8" s="32"/>
    </row>
    <row r="9" spans="1:32" s="34" customFormat="1" ht="18" customHeight="1" x14ac:dyDescent="0.25">
      <c r="A9" s="94" t="s">
        <v>61</v>
      </c>
      <c r="B9" s="92">
        <f>'[5]8'!B31</f>
        <v>53</v>
      </c>
      <c r="C9" s="80">
        <f>[13]VPO7!$L10+[13]VPO7!$J10-[13]VPO7!$K10+[14]VPO1!$B11</f>
        <v>140</v>
      </c>
      <c r="D9" s="53">
        <f t="shared" si="0"/>
        <v>264.15094339622641</v>
      </c>
      <c r="E9" s="56">
        <f>'[5]8'!D31</f>
        <v>52</v>
      </c>
      <c r="F9" s="80">
        <f>[14]VPO1!$B11</f>
        <v>129</v>
      </c>
      <c r="G9" s="53">
        <f t="shared" si="1"/>
        <v>248.07692307692309</v>
      </c>
      <c r="H9" s="56">
        <f>'[5]8'!G31</f>
        <v>7</v>
      </c>
      <c r="I9" s="80">
        <f>[14]VPO1!$E11+[13]VPO7!$D10</f>
        <v>20</v>
      </c>
      <c r="J9" s="53">
        <f t="shared" si="2"/>
        <v>285.71428571428572</v>
      </c>
      <c r="K9" s="56">
        <f>'[5]8'!J31</f>
        <v>0</v>
      </c>
      <c r="L9" s="80">
        <f>[14]VPO1!$N11</f>
        <v>0</v>
      </c>
      <c r="M9" s="53">
        <f t="shared" si="3"/>
        <v>0</v>
      </c>
      <c r="N9" s="56">
        <f>'[5]8'!M31</f>
        <v>0</v>
      </c>
      <c r="O9" s="80">
        <f>[14]VPO1!$R11+[14]VPO1!$S11+[13]VPO7!$G10</f>
        <v>5</v>
      </c>
      <c r="P9" s="53">
        <f t="shared" si="4"/>
        <v>0</v>
      </c>
      <c r="Q9" s="80">
        <f>'[5]8'!P31</f>
        <v>50</v>
      </c>
      <c r="R9" s="46">
        <f>'[8]1'!L12</f>
        <v>111</v>
      </c>
      <c r="S9" s="53">
        <f t="shared" si="5"/>
        <v>222.00000000000003</v>
      </c>
      <c r="T9" s="66">
        <f>'[5]8'!R31</f>
        <v>38</v>
      </c>
      <c r="U9" s="46">
        <f>[13]VPO7!$L10+[14]VPO1!$T11</f>
        <v>76</v>
      </c>
      <c r="V9" s="53">
        <f t="shared" si="6"/>
        <v>200</v>
      </c>
      <c r="W9" s="80">
        <f>'[5]8'!T31</f>
        <v>37</v>
      </c>
      <c r="X9" s="46">
        <f>[14]VPO1!$T11</f>
        <v>70</v>
      </c>
      <c r="Y9" s="53">
        <f t="shared" si="7"/>
        <v>189.18918918918919</v>
      </c>
      <c r="Z9" s="80">
        <f>'[5]8'!W31</f>
        <v>32</v>
      </c>
      <c r="AA9" s="46">
        <f>[14]VPO1!$U11</f>
        <v>22</v>
      </c>
      <c r="AB9" s="53">
        <f t="shared" si="8"/>
        <v>68.75</v>
      </c>
      <c r="AC9" s="29"/>
      <c r="AD9" s="32"/>
    </row>
    <row r="10" spans="1:32" s="33" customFormat="1" ht="18" customHeight="1" x14ac:dyDescent="0.25">
      <c r="A10" s="94" t="s">
        <v>62</v>
      </c>
      <c r="B10" s="92">
        <f>'[5]8'!B32</f>
        <v>178</v>
      </c>
      <c r="C10" s="80">
        <f>[13]VPO7!$L11+[13]VPO7!$J11-[13]VPO7!$K11+[14]VPO1!$B12</f>
        <v>231</v>
      </c>
      <c r="D10" s="53">
        <f t="shared" si="0"/>
        <v>129.77528089887639</v>
      </c>
      <c r="E10" s="56">
        <f>'[5]8'!D32</f>
        <v>163</v>
      </c>
      <c r="F10" s="80">
        <f>[14]VPO1!$B12</f>
        <v>202</v>
      </c>
      <c r="G10" s="53">
        <f t="shared" si="1"/>
        <v>123.92638036809815</v>
      </c>
      <c r="H10" s="56">
        <f>'[5]8'!G32</f>
        <v>26</v>
      </c>
      <c r="I10" s="80">
        <f>[14]VPO1!$E12+[13]VPO7!$D11</f>
        <v>61</v>
      </c>
      <c r="J10" s="53">
        <f t="shared" si="2"/>
        <v>234.61538461538461</v>
      </c>
      <c r="K10" s="56">
        <f>'[5]8'!J32</f>
        <v>3</v>
      </c>
      <c r="L10" s="80">
        <f>[14]VPO1!$N12</f>
        <v>10</v>
      </c>
      <c r="M10" s="53">
        <f t="shared" si="3"/>
        <v>333.33333333333337</v>
      </c>
      <c r="N10" s="56">
        <f>'[5]8'!M32</f>
        <v>4</v>
      </c>
      <c r="O10" s="80">
        <f>[14]VPO1!$R12+[14]VPO1!$S12+[13]VPO7!$G11</f>
        <v>0</v>
      </c>
      <c r="P10" s="53">
        <f t="shared" si="4"/>
        <v>0</v>
      </c>
      <c r="Q10" s="80">
        <f>'[5]8'!P32</f>
        <v>154</v>
      </c>
      <c r="R10" s="46">
        <f>'[8]1'!L13</f>
        <v>187</v>
      </c>
      <c r="S10" s="53">
        <f t="shared" si="5"/>
        <v>121.42857142857142</v>
      </c>
      <c r="T10" s="66">
        <f>'[5]8'!R32</f>
        <v>86</v>
      </c>
      <c r="U10" s="46">
        <f>[13]VPO7!$L11+[14]VPO1!$T12</f>
        <v>50</v>
      </c>
      <c r="V10" s="53">
        <f t="shared" si="6"/>
        <v>58.139534883720934</v>
      </c>
      <c r="W10" s="80">
        <f>'[5]8'!T32</f>
        <v>83</v>
      </c>
      <c r="X10" s="46">
        <f>[14]VPO1!$T12</f>
        <v>42</v>
      </c>
      <c r="Y10" s="53">
        <f t="shared" si="7"/>
        <v>50.602409638554214</v>
      </c>
      <c r="Z10" s="80">
        <f>'[5]8'!W32</f>
        <v>73</v>
      </c>
      <c r="AA10" s="46">
        <f>[14]VPO1!$U12</f>
        <v>22</v>
      </c>
      <c r="AB10" s="53">
        <f t="shared" si="8"/>
        <v>30.136986301369863</v>
      </c>
      <c r="AC10" s="29"/>
      <c r="AD10" s="32"/>
    </row>
    <row r="11" spans="1:32" s="33" customFormat="1" ht="18" customHeight="1" x14ac:dyDescent="0.25">
      <c r="A11" s="94" t="s">
        <v>63</v>
      </c>
      <c r="B11" s="92">
        <f>'[5]8'!B33</f>
        <v>149</v>
      </c>
      <c r="C11" s="80">
        <f>[13]VPO7!$L12+[13]VPO7!$J12-[13]VPO7!$K12+[14]VPO1!$B13</f>
        <v>129</v>
      </c>
      <c r="D11" s="53">
        <f t="shared" si="0"/>
        <v>86.577181208053688</v>
      </c>
      <c r="E11" s="56">
        <f>'[5]8'!D33</f>
        <v>146</v>
      </c>
      <c r="F11" s="80">
        <f>[14]VPO1!$B13</f>
        <v>126</v>
      </c>
      <c r="G11" s="53">
        <f t="shared" si="1"/>
        <v>86.301369863013704</v>
      </c>
      <c r="H11" s="56">
        <f>'[5]8'!G33</f>
        <v>26</v>
      </c>
      <c r="I11" s="80">
        <f>[14]VPO1!$E13+[13]VPO7!$D12</f>
        <v>38</v>
      </c>
      <c r="J11" s="53">
        <f t="shared" si="2"/>
        <v>146.15384615384613</v>
      </c>
      <c r="K11" s="56">
        <f>'[5]8'!J33</f>
        <v>1</v>
      </c>
      <c r="L11" s="80">
        <f>[14]VPO1!$N13</f>
        <v>4</v>
      </c>
      <c r="M11" s="53">
        <f t="shared" si="3"/>
        <v>400</v>
      </c>
      <c r="N11" s="56">
        <f>'[5]8'!M33</f>
        <v>1</v>
      </c>
      <c r="O11" s="80">
        <f>[14]VPO1!$R13+[14]VPO1!$S13+[13]VPO7!$G12</f>
        <v>0</v>
      </c>
      <c r="P11" s="53">
        <f t="shared" si="4"/>
        <v>0</v>
      </c>
      <c r="Q11" s="80">
        <f>'[5]8'!P33</f>
        <v>145</v>
      </c>
      <c r="R11" s="46">
        <f>'[8]1'!L14</f>
        <v>101</v>
      </c>
      <c r="S11" s="53">
        <f t="shared" si="5"/>
        <v>69.655172413793096</v>
      </c>
      <c r="T11" s="66">
        <f>'[5]8'!R33</f>
        <v>77</v>
      </c>
      <c r="U11" s="46">
        <f>[13]VPO7!$L12+[14]VPO1!$T13</f>
        <v>9</v>
      </c>
      <c r="V11" s="53">
        <f t="shared" si="6"/>
        <v>11.688311688311687</v>
      </c>
      <c r="W11" s="80">
        <f>'[5]8'!T33</f>
        <v>77</v>
      </c>
      <c r="X11" s="46">
        <f>[14]VPO1!$T13</f>
        <v>7</v>
      </c>
      <c r="Y11" s="53">
        <f t="shared" si="7"/>
        <v>9.0909090909090917</v>
      </c>
      <c r="Z11" s="80">
        <f>'[5]8'!W33</f>
        <v>75</v>
      </c>
      <c r="AA11" s="46">
        <f>[14]VPO1!$U13</f>
        <v>2</v>
      </c>
      <c r="AB11" s="53">
        <f t="shared" si="8"/>
        <v>2.666666666666667</v>
      </c>
      <c r="AC11" s="29"/>
      <c r="AD11" s="32"/>
    </row>
    <row r="12" spans="1:32" s="33" customFormat="1" ht="18" customHeight="1" x14ac:dyDescent="0.25">
      <c r="A12" s="94" t="s">
        <v>64</v>
      </c>
      <c r="B12" s="92">
        <f>'[5]8'!B34</f>
        <v>211</v>
      </c>
      <c r="C12" s="80">
        <f>[13]VPO7!$L13+[13]VPO7!$J13-[13]VPO7!$K13+[14]VPO1!$B14</f>
        <v>166</v>
      </c>
      <c r="D12" s="53">
        <f t="shared" si="0"/>
        <v>78.672985781990519</v>
      </c>
      <c r="E12" s="56">
        <f>'[5]8'!D34</f>
        <v>201</v>
      </c>
      <c r="F12" s="80">
        <f>[14]VPO1!$B14</f>
        <v>151</v>
      </c>
      <c r="G12" s="53">
        <f t="shared" si="1"/>
        <v>75.124378109452735</v>
      </c>
      <c r="H12" s="56">
        <f>'[5]8'!G34</f>
        <v>32</v>
      </c>
      <c r="I12" s="80">
        <f>[14]VPO1!$E14+[13]VPO7!$D13</f>
        <v>51</v>
      </c>
      <c r="J12" s="53">
        <f t="shared" si="2"/>
        <v>159.375</v>
      </c>
      <c r="K12" s="56">
        <f>'[5]8'!J34</f>
        <v>1</v>
      </c>
      <c r="L12" s="80">
        <f>[14]VPO1!$N14</f>
        <v>3</v>
      </c>
      <c r="M12" s="53">
        <f t="shared" si="3"/>
        <v>300</v>
      </c>
      <c r="N12" s="56">
        <f>'[5]8'!M34</f>
        <v>3</v>
      </c>
      <c r="O12" s="80">
        <f>[14]VPO1!$R14+[14]VPO1!$S14+[13]VPO7!$G13</f>
        <v>1</v>
      </c>
      <c r="P12" s="53">
        <f t="shared" si="4"/>
        <v>33.333333333333329</v>
      </c>
      <c r="Q12" s="80">
        <f>'[5]8'!P34</f>
        <v>197</v>
      </c>
      <c r="R12" s="46">
        <f>'[8]1'!L15</f>
        <v>120</v>
      </c>
      <c r="S12" s="53">
        <f t="shared" si="5"/>
        <v>60.913705583756354</v>
      </c>
      <c r="T12" s="66">
        <f>'[5]8'!R34</f>
        <v>100</v>
      </c>
      <c r="U12" s="46">
        <f>[13]VPO7!$L13+[14]VPO1!$T14</f>
        <v>25</v>
      </c>
      <c r="V12" s="53">
        <f t="shared" si="6"/>
        <v>25</v>
      </c>
      <c r="W12" s="80">
        <f>'[5]8'!T34</f>
        <v>97</v>
      </c>
      <c r="X12" s="46">
        <f>[14]VPO1!$T14</f>
        <v>23</v>
      </c>
      <c r="Y12" s="53">
        <f t="shared" si="7"/>
        <v>23.711340206185564</v>
      </c>
      <c r="Z12" s="80">
        <f>'[5]8'!W34</f>
        <v>82</v>
      </c>
      <c r="AA12" s="46">
        <f>[14]VPO1!$U14</f>
        <v>11</v>
      </c>
      <c r="AB12" s="53">
        <f t="shared" si="8"/>
        <v>13.414634146341465</v>
      </c>
      <c r="AC12" s="29"/>
      <c r="AD12" s="32"/>
    </row>
    <row r="13" spans="1:32" ht="57" customHeight="1" x14ac:dyDescent="0.2">
      <c r="A13" s="35"/>
      <c r="B13" s="71"/>
      <c r="C13" s="35"/>
      <c r="D13" s="71"/>
      <c r="E13" s="36"/>
      <c r="F13" s="35"/>
      <c r="G13" s="35"/>
      <c r="H13" s="35"/>
      <c r="I13" s="35"/>
      <c r="J13" s="35"/>
      <c r="K13" s="38"/>
      <c r="L13" s="38"/>
      <c r="M13" s="38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</row>
    <row r="14" spans="1:32" x14ac:dyDescent="0.2">
      <c r="A14" s="39"/>
      <c r="B14" s="73"/>
      <c r="C14" s="39"/>
      <c r="D14" s="73"/>
      <c r="E14" s="39"/>
      <c r="F14" s="39"/>
      <c r="G14" s="39"/>
      <c r="H14" s="39"/>
      <c r="I14" s="39"/>
      <c r="J14" s="39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32" x14ac:dyDescent="0.2">
      <c r="A15" s="39"/>
      <c r="B15" s="73"/>
      <c r="C15" s="39"/>
      <c r="D15" s="73"/>
      <c r="E15" s="39"/>
      <c r="F15" s="39"/>
      <c r="G15" s="39"/>
      <c r="H15" s="39"/>
      <c r="I15" s="39"/>
      <c r="J15" s="39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32" x14ac:dyDescent="0.2">
      <c r="A16" s="39"/>
      <c r="B16" s="73"/>
      <c r="C16" s="39"/>
      <c r="D16" s="73"/>
      <c r="E16" s="39"/>
      <c r="F16" s="39"/>
      <c r="G16" s="39"/>
      <c r="H16" s="39"/>
      <c r="I16" s="39"/>
      <c r="J16" s="39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1:25" x14ac:dyDescent="0.2"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1:25" x14ac:dyDescent="0.2"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1:25" x14ac:dyDescent="0.2"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1:25" x14ac:dyDescent="0.2"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1:25" x14ac:dyDescent="0.2"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1:25" x14ac:dyDescent="0.2"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spans="11:25" x14ac:dyDescent="0.2"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1:25" x14ac:dyDescent="0.2"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1:25" x14ac:dyDescent="0.2"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1:25" x14ac:dyDescent="0.2"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1:25" x14ac:dyDescent="0.2"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1:25" x14ac:dyDescent="0.2"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1:25" x14ac:dyDescent="0.2"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1:25" x14ac:dyDescent="0.2"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1:25" x14ac:dyDescent="0.2"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1:25" x14ac:dyDescent="0.2"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</sheetData>
  <mergeCells count="42">
    <mergeCell ref="C1:M1"/>
    <mergeCell ref="Z4:Z5"/>
    <mergeCell ref="AA4:AA5"/>
    <mergeCell ref="AB4:AB5"/>
    <mergeCell ref="U4:U5"/>
    <mergeCell ref="W4:W5"/>
    <mergeCell ref="X4:X5"/>
    <mergeCell ref="Y4:Y5"/>
    <mergeCell ref="B3:D3"/>
    <mergeCell ref="T3:V3"/>
    <mergeCell ref="B4:B5"/>
    <mergeCell ref="D4:D5"/>
    <mergeCell ref="T4:T5"/>
    <mergeCell ref="V4:V5"/>
    <mergeCell ref="A3:A5"/>
    <mergeCell ref="E3:G3"/>
    <mergeCell ref="H3:J3"/>
    <mergeCell ref="K3:M3"/>
    <mergeCell ref="C4:C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13:AB13"/>
    <mergeCell ref="X1:Y1"/>
    <mergeCell ref="X2:Y2"/>
    <mergeCell ref="Z2:AA2"/>
    <mergeCell ref="N3:P3"/>
    <mergeCell ref="Q3:S3"/>
    <mergeCell ref="W3:Y3"/>
    <mergeCell ref="Z3:AB3"/>
    <mergeCell ref="S4:S5"/>
    <mergeCell ref="N4:N5"/>
    <mergeCell ref="O4:O5"/>
    <mergeCell ref="P4:P5"/>
    <mergeCell ref="Q4:Q5"/>
    <mergeCell ref="R4:R5"/>
  </mergeCells>
  <pageMargins left="0.31496062992125984" right="0.31496062992125984" top="0.35433070866141736" bottom="0.35433070866141736" header="0.31496062992125984" footer="0.31496062992125984"/>
  <pageSetup paperSize="9" orientation="landscape" r:id="rId1"/>
  <colBreaks count="1" manualBreakCount="1">
    <brk id="13" max="2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9"/>
  <sheetViews>
    <sheetView zoomScale="70" zoomScaleNormal="70" zoomScaleSheetLayoutView="80" workbookViewId="0">
      <selection activeCell="A22" sqref="A22"/>
    </sheetView>
  </sheetViews>
  <sheetFormatPr defaultColWidth="8" defaultRowHeight="12.75" x14ac:dyDescent="0.2"/>
  <cols>
    <col min="1" max="1" width="60.85546875" style="2" customWidth="1"/>
    <col min="2" max="2" width="31.28515625" style="2" customWidth="1"/>
    <col min="3" max="3" width="32.28515625" style="2" customWidth="1"/>
    <col min="4" max="4" width="10.85546875" style="2" customWidth="1"/>
    <col min="5" max="5" width="11.5703125" style="2" customWidth="1"/>
    <col min="6" max="16384" width="8" style="2"/>
  </cols>
  <sheetData>
    <row r="1" spans="1:11" ht="26.25" customHeight="1" x14ac:dyDescent="0.2">
      <c r="A1" s="96" t="s">
        <v>24</v>
      </c>
      <c r="B1" s="96"/>
      <c r="C1" s="96"/>
      <c r="D1" s="96"/>
      <c r="E1" s="96"/>
    </row>
    <row r="2" spans="1:11" ht="28.5" customHeight="1" x14ac:dyDescent="0.2">
      <c r="A2" s="96" t="s">
        <v>18</v>
      </c>
      <c r="B2" s="96"/>
      <c r="C2" s="96"/>
      <c r="D2" s="96"/>
      <c r="E2" s="96"/>
    </row>
    <row r="3" spans="1:11" s="3" customFormat="1" ht="23.25" customHeight="1" x14ac:dyDescent="0.25">
      <c r="A3" s="101" t="s">
        <v>0</v>
      </c>
      <c r="B3" s="97" t="s">
        <v>65</v>
      </c>
      <c r="C3" s="97" t="s">
        <v>66</v>
      </c>
      <c r="D3" s="99" t="s">
        <v>1</v>
      </c>
      <c r="E3" s="100"/>
    </row>
    <row r="4" spans="1:11" s="3" customFormat="1" ht="42" customHeight="1" x14ac:dyDescent="0.25">
      <c r="A4" s="102"/>
      <c r="B4" s="98"/>
      <c r="C4" s="98"/>
      <c r="D4" s="4" t="s">
        <v>2</v>
      </c>
      <c r="E4" s="5" t="s">
        <v>32</v>
      </c>
    </row>
    <row r="5" spans="1:11" s="8" customFormat="1" ht="15.75" customHeight="1" x14ac:dyDescent="0.25">
      <c r="A5" s="6" t="s">
        <v>3</v>
      </c>
      <c r="B5" s="7">
        <v>5</v>
      </c>
      <c r="C5" s="7">
        <v>6</v>
      </c>
      <c r="D5" s="7">
        <v>7</v>
      </c>
      <c r="E5" s="7">
        <v>8</v>
      </c>
    </row>
    <row r="6" spans="1:11" s="8" customFormat="1" ht="31.5" customHeight="1" x14ac:dyDescent="0.25">
      <c r="A6" s="9" t="s">
        <v>25</v>
      </c>
      <c r="B6" s="55">
        <f>'10'!B7</f>
        <v>7165</v>
      </c>
      <c r="C6" s="54">
        <f>'10'!C7</f>
        <v>4349</v>
      </c>
      <c r="D6" s="51">
        <f t="shared" ref="D6" si="0">IF(B6=0,0,C6/B6)*100</f>
        <v>60.697836706210751</v>
      </c>
      <c r="E6" s="49">
        <f t="shared" ref="E6" si="1">C6-B6</f>
        <v>-2816</v>
      </c>
      <c r="K6" s="11"/>
    </row>
    <row r="7" spans="1:11" s="3" customFormat="1" ht="31.5" customHeight="1" x14ac:dyDescent="0.25">
      <c r="A7" s="9" t="s">
        <v>26</v>
      </c>
      <c r="B7" s="54">
        <f>'10'!E7</f>
        <v>6408</v>
      </c>
      <c r="C7" s="54">
        <f>'10'!F7</f>
        <v>3618</v>
      </c>
      <c r="D7" s="51">
        <f t="shared" ref="D7:D11" si="2">IF(B7=0,0,C7/B7)*100</f>
        <v>56.460674157303373</v>
      </c>
      <c r="E7" s="49">
        <f t="shared" ref="E7:E11" si="3">C7-B7</f>
        <v>-2790</v>
      </c>
      <c r="K7" s="11"/>
    </row>
    <row r="8" spans="1:11" s="3" customFormat="1" ht="54.75" customHeight="1" x14ac:dyDescent="0.25">
      <c r="A8" s="12" t="s">
        <v>27</v>
      </c>
      <c r="B8" s="54">
        <f>'10'!H7</f>
        <v>1431</v>
      </c>
      <c r="C8" s="54">
        <f>'10'!I7</f>
        <v>1331</v>
      </c>
      <c r="D8" s="51">
        <f t="shared" si="2"/>
        <v>93.011879804332636</v>
      </c>
      <c r="E8" s="49">
        <f t="shared" si="3"/>
        <v>-100</v>
      </c>
      <c r="K8" s="11"/>
    </row>
    <row r="9" spans="1:11" s="3" customFormat="1" ht="35.25" customHeight="1" x14ac:dyDescent="0.25">
      <c r="A9" s="13" t="s">
        <v>28</v>
      </c>
      <c r="B9" s="54">
        <f>'10'!K7</f>
        <v>211</v>
      </c>
      <c r="C9" s="54">
        <f>'10'!L7</f>
        <v>108</v>
      </c>
      <c r="D9" s="51">
        <f t="shared" si="2"/>
        <v>51.184834123222743</v>
      </c>
      <c r="E9" s="49">
        <f t="shared" si="3"/>
        <v>-103</v>
      </c>
      <c r="K9" s="11"/>
    </row>
    <row r="10" spans="1:11" s="3" customFormat="1" ht="45.75" customHeight="1" x14ac:dyDescent="0.25">
      <c r="A10" s="13" t="s">
        <v>15</v>
      </c>
      <c r="B10" s="54">
        <f>'10'!N7</f>
        <v>231</v>
      </c>
      <c r="C10" s="54">
        <f>'10'!O7</f>
        <v>60</v>
      </c>
      <c r="D10" s="51">
        <f t="shared" si="2"/>
        <v>25.97402597402597</v>
      </c>
      <c r="E10" s="49">
        <f t="shared" si="3"/>
        <v>-171</v>
      </c>
      <c r="K10" s="11"/>
    </row>
    <row r="11" spans="1:11" s="3" customFormat="1" ht="55.5" customHeight="1" x14ac:dyDescent="0.25">
      <c r="A11" s="13" t="s">
        <v>29</v>
      </c>
      <c r="B11" s="54">
        <f>'10'!Q7</f>
        <v>6290</v>
      </c>
      <c r="C11" s="54">
        <f>'10'!R7</f>
        <v>3078</v>
      </c>
      <c r="D11" s="51">
        <f t="shared" si="2"/>
        <v>48.934817170111288</v>
      </c>
      <c r="E11" s="49">
        <f t="shared" si="3"/>
        <v>-3212</v>
      </c>
      <c r="K11" s="11"/>
    </row>
    <row r="12" spans="1:11" s="3" customFormat="1" ht="12.75" customHeight="1" x14ac:dyDescent="0.25">
      <c r="A12" s="103" t="s">
        <v>4</v>
      </c>
      <c r="B12" s="104"/>
      <c r="C12" s="104"/>
      <c r="D12" s="104"/>
      <c r="E12" s="104"/>
      <c r="K12" s="11"/>
    </row>
    <row r="13" spans="1:11" s="3" customFormat="1" ht="15" customHeight="1" x14ac:dyDescent="0.25">
      <c r="A13" s="105"/>
      <c r="B13" s="106"/>
      <c r="C13" s="106"/>
      <c r="D13" s="106"/>
      <c r="E13" s="106"/>
      <c r="K13" s="11"/>
    </row>
    <row r="14" spans="1:11" s="3" customFormat="1" ht="20.25" customHeight="1" x14ac:dyDescent="0.25">
      <c r="A14" s="101" t="s">
        <v>0</v>
      </c>
      <c r="B14" s="107" t="s">
        <v>67</v>
      </c>
      <c r="C14" s="107" t="s">
        <v>68</v>
      </c>
      <c r="D14" s="99" t="s">
        <v>1</v>
      </c>
      <c r="E14" s="100"/>
      <c r="K14" s="11"/>
    </row>
    <row r="15" spans="1:11" ht="35.25" customHeight="1" x14ac:dyDescent="0.2">
      <c r="A15" s="102"/>
      <c r="B15" s="107"/>
      <c r="C15" s="107"/>
      <c r="D15" s="4" t="s">
        <v>2</v>
      </c>
      <c r="E15" s="5" t="s">
        <v>32</v>
      </c>
      <c r="K15" s="11"/>
    </row>
    <row r="16" spans="1:11" ht="24" customHeight="1" x14ac:dyDescent="0.2">
      <c r="A16" s="9" t="s">
        <v>59</v>
      </c>
      <c r="B16" s="55">
        <f>'10'!T7</f>
        <v>1951</v>
      </c>
      <c r="C16" s="55">
        <f>'10'!U7</f>
        <v>899</v>
      </c>
      <c r="D16" s="48">
        <f t="shared" ref="D16" si="4">C16/B16%</f>
        <v>46.078933880061506</v>
      </c>
      <c r="E16" s="49">
        <f t="shared" ref="E16" si="5">C16-B16</f>
        <v>-1052</v>
      </c>
      <c r="K16" s="11"/>
    </row>
    <row r="17" spans="1:11" ht="25.5" customHeight="1" x14ac:dyDescent="0.2">
      <c r="A17" s="1" t="s">
        <v>26</v>
      </c>
      <c r="B17" s="55">
        <f>'10'!W7</f>
        <v>1827</v>
      </c>
      <c r="C17" s="55">
        <f>'10'!X7</f>
        <v>774</v>
      </c>
      <c r="D17" s="48">
        <f t="shared" ref="D17:D18" si="6">C17/B17%</f>
        <v>42.364532019704434</v>
      </c>
      <c r="E17" s="49">
        <f t="shared" ref="E17:E18" si="7">C17-B17</f>
        <v>-1053</v>
      </c>
      <c r="K17" s="11"/>
    </row>
    <row r="18" spans="1:11" ht="33.75" customHeight="1" x14ac:dyDescent="0.2">
      <c r="A18" s="1" t="s">
        <v>30</v>
      </c>
      <c r="B18" s="55">
        <f>'10'!Z7</f>
        <v>1589</v>
      </c>
      <c r="C18" s="55">
        <f>'10'!AA7</f>
        <v>346</v>
      </c>
      <c r="D18" s="48">
        <f t="shared" si="6"/>
        <v>21.774701069855254</v>
      </c>
      <c r="E18" s="49">
        <f t="shared" si="7"/>
        <v>-1243</v>
      </c>
      <c r="K18" s="11"/>
    </row>
    <row r="19" spans="1:11" ht="53.25" customHeight="1" x14ac:dyDescent="0.2">
      <c r="A19" s="95"/>
      <c r="B19" s="95"/>
      <c r="C19" s="95"/>
      <c r="D19" s="95"/>
      <c r="E19" s="95"/>
    </row>
  </sheetData>
  <mergeCells count="12">
    <mergeCell ref="A19:E19"/>
    <mergeCell ref="A1:E1"/>
    <mergeCell ref="A3:A4"/>
    <mergeCell ref="B3:B4"/>
    <mergeCell ref="C3:C4"/>
    <mergeCell ref="D3:E3"/>
    <mergeCell ref="A14:A15"/>
    <mergeCell ref="B14:B15"/>
    <mergeCell ref="C14:C15"/>
    <mergeCell ref="D14:E14"/>
    <mergeCell ref="A2:E2"/>
    <mergeCell ref="A12:E1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25</vt:i4>
      </vt:variant>
    </vt:vector>
  </HeadingPairs>
  <TitlesOfParts>
    <vt:vector size="4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Лист1</vt:lpstr>
      <vt:lpstr>'10'!Заголовки_для_печати</vt:lpstr>
      <vt:lpstr>'12'!Заголовки_для_печати</vt:lpstr>
      <vt:lpstr>'13'!Заголовки_для_печати</vt:lpstr>
      <vt:lpstr>'15'!Заголовки_для_печати</vt:lpstr>
      <vt:lpstr>'16'!Заголовки_для_печати</vt:lpstr>
      <vt:lpstr>'2'!Заголовки_для_печати</vt:lpstr>
      <vt:lpstr>'4'!Заголовки_для_печати</vt:lpstr>
      <vt:lpstr>'6'!Заголовки_для_печати</vt:lpstr>
      <vt:lpstr>'8'!Заголовки_для_печати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Анна</dc:creator>
  <cp:lastModifiedBy>Антоненко В.А.</cp:lastModifiedBy>
  <cp:lastPrinted>2023-01-17T10:02:42Z</cp:lastPrinted>
  <dcterms:created xsi:type="dcterms:W3CDTF">2020-12-10T10:35:03Z</dcterms:created>
  <dcterms:modified xsi:type="dcterms:W3CDTF">2023-11-07T13:17:39Z</dcterms:modified>
</cp:coreProperties>
</file>